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 filterPrivacy="1"/>
  <xr:revisionPtr revIDLastSave="0" documentId="8_{E0E35C17-78C6-4181-8F85-1D6DCEE0DA7B}" xr6:coauthVersionLast="47" xr6:coauthVersionMax="47" xr10:uidLastSave="{00000000-0000-0000-0000-000000000000}"/>
  <bookViews>
    <workbookView xWindow="-108" yWindow="-108" windowWidth="23256" windowHeight="12576" firstSheet="2" activeTab="5" xr2:uid="{00000000-000D-0000-FFFF-FFFF00000000}"/>
  </bookViews>
  <sheets>
    <sheet name="outputuri-dummy data" sheetId="1" r:id="rId1"/>
    <sheet name="Indicii prețurilor" sheetId="9" r:id="rId2"/>
    <sheet name="Muncă-dummy data" sheetId="2" r:id="rId3"/>
    <sheet name="Materiale-dummy data" sheetId="4" r:id="rId4"/>
    <sheet name="Capital angajat-dummy data" sheetId="8" r:id="rId5"/>
    <sheet name="Costul Capitalului-dummy data" sheetId="6" r:id="rId6"/>
    <sheet name="X&amp;Z Factor-dummy data" sheetId="5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2" i="2" l="1"/>
  <c r="D12" i="2"/>
  <c r="D5" i="2"/>
  <c r="E5" i="2"/>
  <c r="F5" i="2"/>
  <c r="G5" i="2"/>
  <c r="H5" i="2"/>
  <c r="I5" i="2"/>
  <c r="C5" i="2"/>
  <c r="C60" i="5"/>
  <c r="C61" i="5"/>
  <c r="D13" i="5" l="1"/>
  <c r="C5" i="6"/>
  <c r="D5" i="6"/>
  <c r="E5" i="6"/>
  <c r="F5" i="6"/>
  <c r="G5" i="6"/>
  <c r="H5" i="6"/>
  <c r="I5" i="6"/>
  <c r="C6" i="6"/>
  <c r="D6" i="6"/>
  <c r="E6" i="6"/>
  <c r="F6" i="6"/>
  <c r="G6" i="6"/>
  <c r="H6" i="6"/>
  <c r="I6" i="6"/>
  <c r="C7" i="6"/>
  <c r="D7" i="6"/>
  <c r="E7" i="6"/>
  <c r="F7" i="6"/>
  <c r="G7" i="6"/>
  <c r="H7" i="6"/>
  <c r="I7" i="6"/>
  <c r="C8" i="6"/>
  <c r="D8" i="6"/>
  <c r="E8" i="6"/>
  <c r="F8" i="6"/>
  <c r="G8" i="6"/>
  <c r="H8" i="6"/>
  <c r="I8" i="6"/>
  <c r="D4" i="6"/>
  <c r="E4" i="6"/>
  <c r="F4" i="6"/>
  <c r="G4" i="6"/>
  <c r="H4" i="6"/>
  <c r="I4" i="6"/>
  <c r="C4" i="6"/>
  <c r="D20" i="8"/>
  <c r="C20" i="8"/>
  <c r="E20" i="8"/>
  <c r="F20" i="8"/>
  <c r="G20" i="8"/>
  <c r="H20" i="8"/>
  <c r="I20" i="8"/>
  <c r="F19" i="8"/>
  <c r="G19" i="8"/>
  <c r="H19" i="8"/>
  <c r="I19" i="8"/>
  <c r="E19" i="8"/>
  <c r="C18" i="8"/>
  <c r="D18" i="8"/>
  <c r="E18" i="8"/>
  <c r="F18" i="8"/>
  <c r="G18" i="8"/>
  <c r="H18" i="8"/>
  <c r="I18" i="8"/>
  <c r="D17" i="8"/>
  <c r="E17" i="8"/>
  <c r="F17" i="8"/>
  <c r="G17" i="8"/>
  <c r="H17" i="8"/>
  <c r="I17" i="8"/>
  <c r="C17" i="8"/>
  <c r="C12" i="8"/>
  <c r="D12" i="8"/>
  <c r="E12" i="8"/>
  <c r="F12" i="8"/>
  <c r="G12" i="8"/>
  <c r="H12" i="8"/>
  <c r="I12" i="8"/>
  <c r="C13" i="8"/>
  <c r="D13" i="8"/>
  <c r="E13" i="8"/>
  <c r="F13" i="8"/>
  <c r="G13" i="8"/>
  <c r="H13" i="8"/>
  <c r="I13" i="8"/>
  <c r="D11" i="8"/>
  <c r="E11" i="8"/>
  <c r="F11" i="8"/>
  <c r="G11" i="8"/>
  <c r="H11" i="8"/>
  <c r="I11" i="8"/>
  <c r="C11" i="8"/>
  <c r="D10" i="8"/>
  <c r="E10" i="8"/>
  <c r="F10" i="8"/>
  <c r="G10" i="8"/>
  <c r="H10" i="8"/>
  <c r="I10" i="8"/>
  <c r="C10" i="8"/>
  <c r="C5" i="8"/>
  <c r="D5" i="8"/>
  <c r="E5" i="8"/>
  <c r="F5" i="8"/>
  <c r="G5" i="8"/>
  <c r="H5" i="8"/>
  <c r="I5" i="8"/>
  <c r="C6" i="8"/>
  <c r="D6" i="8"/>
  <c r="E6" i="8"/>
  <c r="F6" i="8"/>
  <c r="G6" i="8"/>
  <c r="H6" i="8"/>
  <c r="I6" i="8"/>
  <c r="D4" i="8"/>
  <c r="E4" i="8"/>
  <c r="F4" i="8"/>
  <c r="G4" i="8"/>
  <c r="H4" i="8"/>
  <c r="I4" i="8"/>
  <c r="C4" i="8"/>
  <c r="D32" i="4"/>
  <c r="E12" i="2"/>
  <c r="E11" i="2"/>
  <c r="D11" i="2"/>
  <c r="D8" i="2"/>
  <c r="D4" i="4"/>
  <c r="E4" i="4"/>
  <c r="F4" i="4"/>
  <c r="G4" i="4"/>
  <c r="H4" i="4"/>
  <c r="I4" i="4"/>
  <c r="D5" i="4"/>
  <c r="E5" i="4"/>
  <c r="F5" i="4"/>
  <c r="G5" i="4"/>
  <c r="H5" i="4"/>
  <c r="I5" i="4"/>
  <c r="D6" i="4"/>
  <c r="E6" i="4"/>
  <c r="F6" i="4"/>
  <c r="G6" i="4"/>
  <c r="H6" i="4"/>
  <c r="I6" i="4"/>
  <c r="D7" i="4"/>
  <c r="E7" i="4"/>
  <c r="F7" i="4"/>
  <c r="G7" i="4"/>
  <c r="H7" i="4"/>
  <c r="I7" i="4"/>
  <c r="D8" i="4"/>
  <c r="E8" i="4"/>
  <c r="F8" i="4"/>
  <c r="G8" i="4"/>
  <c r="H8" i="4"/>
  <c r="I8" i="4"/>
  <c r="D9" i="4"/>
  <c r="E9" i="4"/>
  <c r="F9" i="4"/>
  <c r="G9" i="4"/>
  <c r="H9" i="4"/>
  <c r="I9" i="4"/>
  <c r="D10" i="4"/>
  <c r="E10" i="4"/>
  <c r="F10" i="4"/>
  <c r="G10" i="4"/>
  <c r="H10" i="4"/>
  <c r="I10" i="4"/>
  <c r="D11" i="4"/>
  <c r="E11" i="4"/>
  <c r="F11" i="4"/>
  <c r="G11" i="4"/>
  <c r="H11" i="4"/>
  <c r="I11" i="4"/>
  <c r="D12" i="4"/>
  <c r="E12" i="4"/>
  <c r="F12" i="4"/>
  <c r="G12" i="4"/>
  <c r="H12" i="4"/>
  <c r="I12" i="4"/>
  <c r="D13" i="4"/>
  <c r="E13" i="4"/>
  <c r="F13" i="4"/>
  <c r="G13" i="4"/>
  <c r="H13" i="4"/>
  <c r="I13" i="4"/>
  <c r="D14" i="4"/>
  <c r="E14" i="4"/>
  <c r="F14" i="4"/>
  <c r="G14" i="4"/>
  <c r="H14" i="4"/>
  <c r="I14" i="4"/>
  <c r="D15" i="4"/>
  <c r="E15" i="4"/>
  <c r="F15" i="4"/>
  <c r="G15" i="4"/>
  <c r="H15" i="4"/>
  <c r="I15" i="4"/>
  <c r="D16" i="4"/>
  <c r="E16" i="4"/>
  <c r="F16" i="4"/>
  <c r="G16" i="4"/>
  <c r="H16" i="4"/>
  <c r="I16" i="4"/>
  <c r="D17" i="4"/>
  <c r="E17" i="4"/>
  <c r="F17" i="4"/>
  <c r="G17" i="4"/>
  <c r="H17" i="4"/>
  <c r="I17" i="4"/>
  <c r="D18" i="4"/>
  <c r="E18" i="4"/>
  <c r="F18" i="4"/>
  <c r="G18" i="4"/>
  <c r="H18" i="4"/>
  <c r="I18" i="4"/>
  <c r="D19" i="4"/>
  <c r="E19" i="4"/>
  <c r="F19" i="4"/>
  <c r="G19" i="4"/>
  <c r="H19" i="4"/>
  <c r="I19" i="4"/>
  <c r="D20" i="4"/>
  <c r="E20" i="4"/>
  <c r="F20" i="4"/>
  <c r="G20" i="4"/>
  <c r="H20" i="4"/>
  <c r="I20" i="4"/>
  <c r="D21" i="4"/>
  <c r="E21" i="4"/>
  <c r="F21" i="4"/>
  <c r="G21" i="4"/>
  <c r="H21" i="4"/>
  <c r="I21" i="4"/>
  <c r="C5" i="4"/>
  <c r="C6" i="4"/>
  <c r="C7" i="4"/>
  <c r="C8" i="4"/>
  <c r="C9" i="4"/>
  <c r="C70" i="1" s="1"/>
  <c r="C10" i="4"/>
  <c r="C11" i="4"/>
  <c r="C12" i="4"/>
  <c r="C13" i="4"/>
  <c r="C14" i="4"/>
  <c r="C15" i="4"/>
  <c r="C16" i="4"/>
  <c r="C17" i="4"/>
  <c r="C18" i="4"/>
  <c r="C19" i="4"/>
  <c r="C20" i="4"/>
  <c r="C21" i="4"/>
  <c r="C4" i="4"/>
  <c r="F57" i="1"/>
  <c r="F48" i="1"/>
  <c r="C23" i="4" l="1"/>
  <c r="D47" i="1"/>
  <c r="C51" i="4" l="1"/>
  <c r="C75" i="4"/>
  <c r="I14" i="1"/>
  <c r="I15" i="1" s="1"/>
  <c r="H14" i="1"/>
  <c r="H15" i="1" s="1"/>
  <c r="G14" i="1"/>
  <c r="G15" i="1" s="1"/>
  <c r="F14" i="1"/>
  <c r="E14" i="1"/>
  <c r="E15" i="1" s="1"/>
  <c r="D14" i="1"/>
  <c r="C14" i="1"/>
  <c r="C15" i="1"/>
  <c r="D15" i="1"/>
  <c r="F15" i="1"/>
  <c r="D43" i="9" l="1"/>
  <c r="C43" i="9"/>
  <c r="I7" i="8"/>
  <c r="H7" i="8"/>
  <c r="G7" i="8"/>
  <c r="F7" i="8"/>
  <c r="E7" i="8"/>
  <c r="D7" i="8"/>
  <c r="C7" i="8"/>
  <c r="H23" i="4"/>
  <c r="G23" i="4"/>
  <c r="C67" i="4" l="1"/>
  <c r="G67" i="4"/>
  <c r="H67" i="4"/>
  <c r="C64" i="5" l="1"/>
  <c r="I20" i="6"/>
  <c r="C21" i="8" l="1"/>
  <c r="D21" i="8" l="1"/>
  <c r="D14" i="8"/>
  <c r="G21" i="8" l="1"/>
  <c r="E21" i="8"/>
  <c r="G14" i="8" l="1"/>
  <c r="G24" i="8" l="1"/>
  <c r="I23" i="4" l="1"/>
  <c r="I67" i="4" s="1"/>
  <c r="H20" i="6" l="1"/>
  <c r="C44" i="9" l="1"/>
  <c r="D44" i="9" s="1"/>
  <c r="C45" i="9"/>
  <c r="I52" i="4"/>
  <c r="I51" i="4"/>
  <c r="I53" i="4"/>
  <c r="I54" i="4"/>
  <c r="I55" i="4"/>
  <c r="I56" i="4"/>
  <c r="I57" i="4"/>
  <c r="I58" i="4"/>
  <c r="I59" i="4"/>
  <c r="I60" i="4"/>
  <c r="I61" i="4"/>
  <c r="I62" i="4"/>
  <c r="I63" i="4"/>
  <c r="I64" i="4"/>
  <c r="I65" i="4"/>
  <c r="I66" i="4"/>
  <c r="I68" i="4" l="1"/>
  <c r="D51" i="1" l="1"/>
  <c r="D70" i="1" l="1"/>
  <c r="E70" i="1"/>
  <c r="F70" i="1"/>
  <c r="G70" i="1"/>
  <c r="H70" i="1"/>
  <c r="I70" i="1"/>
  <c r="C8" i="9"/>
  <c r="E8" i="9" l="1"/>
  <c r="G8" i="9"/>
  <c r="H8" i="9"/>
  <c r="I8" i="9"/>
  <c r="F8" i="9"/>
  <c r="D8" i="9"/>
  <c r="I31" i="5"/>
  <c r="H31" i="5"/>
  <c r="G31" i="5"/>
  <c r="F31" i="5"/>
  <c r="E31" i="5"/>
  <c r="D31" i="5"/>
  <c r="C31" i="5"/>
  <c r="D45" i="9"/>
  <c r="E45" i="9" s="1"/>
  <c r="F45" i="9" s="1"/>
  <c r="G45" i="9" s="1"/>
  <c r="H45" i="9" s="1"/>
  <c r="I45" i="9" s="1"/>
  <c r="C37" i="5" l="1"/>
  <c r="D27" i="8"/>
  <c r="E27" i="8"/>
  <c r="F27" i="8"/>
  <c r="G27" i="8"/>
  <c r="H27" i="8"/>
  <c r="I27" i="8"/>
  <c r="C27" i="8"/>
  <c r="E43" i="9" l="1"/>
  <c r="F43" i="9" s="1"/>
  <c r="G43" i="9" s="1"/>
  <c r="H43" i="9" s="1"/>
  <c r="I43" i="9" s="1"/>
  <c r="D20" i="6"/>
  <c r="E20" i="6"/>
  <c r="F20" i="6"/>
  <c r="G20" i="6"/>
  <c r="C20" i="6"/>
  <c r="E44" i="9" l="1"/>
  <c r="F44" i="9" l="1"/>
  <c r="I8" i="2" l="1"/>
  <c r="I22" i="4"/>
  <c r="G44" i="9"/>
  <c r="H44" i="9" l="1"/>
  <c r="C26" i="9"/>
  <c r="D26" i="9" s="1"/>
  <c r="C27" i="9"/>
  <c r="C33" i="4" s="1"/>
  <c r="C28" i="9"/>
  <c r="D28" i="9" s="1"/>
  <c r="E28" i="9" s="1"/>
  <c r="F28" i="9" s="1"/>
  <c r="G28" i="9" s="1"/>
  <c r="H28" i="9" s="1"/>
  <c r="I28" i="9" s="1"/>
  <c r="I34" i="4" s="1"/>
  <c r="C29" i="9"/>
  <c r="D29" i="9" s="1"/>
  <c r="E29" i="9" s="1"/>
  <c r="F29" i="9" s="1"/>
  <c r="G29" i="9" s="1"/>
  <c r="H29" i="9" s="1"/>
  <c r="I29" i="9" s="1"/>
  <c r="I35" i="4" s="1"/>
  <c r="C30" i="9"/>
  <c r="D30" i="9" s="1"/>
  <c r="E30" i="9" s="1"/>
  <c r="F30" i="9" s="1"/>
  <c r="G30" i="9" s="1"/>
  <c r="H30" i="9" s="1"/>
  <c r="I30" i="9" s="1"/>
  <c r="I36" i="4" s="1"/>
  <c r="C31" i="9"/>
  <c r="C37" i="4" s="1"/>
  <c r="C32" i="9"/>
  <c r="D32" i="9" s="1"/>
  <c r="E32" i="9" s="1"/>
  <c r="F32" i="9" s="1"/>
  <c r="G32" i="9" s="1"/>
  <c r="H32" i="9" s="1"/>
  <c r="I32" i="9" s="1"/>
  <c r="I38" i="4" s="1"/>
  <c r="C33" i="9"/>
  <c r="D33" i="9" s="1"/>
  <c r="E33" i="9" s="1"/>
  <c r="F33" i="9" s="1"/>
  <c r="G33" i="9" s="1"/>
  <c r="H33" i="9" s="1"/>
  <c r="I33" i="9" s="1"/>
  <c r="I39" i="4" s="1"/>
  <c r="C34" i="9"/>
  <c r="D34" i="9" s="1"/>
  <c r="E34" i="9" s="1"/>
  <c r="F34" i="9" s="1"/>
  <c r="G34" i="9" s="1"/>
  <c r="H34" i="9" s="1"/>
  <c r="I34" i="9" s="1"/>
  <c r="I40" i="4" s="1"/>
  <c r="C35" i="9"/>
  <c r="C41" i="4" s="1"/>
  <c r="C36" i="9"/>
  <c r="D36" i="9" s="1"/>
  <c r="E36" i="9" s="1"/>
  <c r="F36" i="9" s="1"/>
  <c r="G36" i="9" s="1"/>
  <c r="H36" i="9" s="1"/>
  <c r="I36" i="9" s="1"/>
  <c r="I42" i="4" s="1"/>
  <c r="C37" i="9"/>
  <c r="D37" i="9" s="1"/>
  <c r="E37" i="9" s="1"/>
  <c r="F37" i="9" s="1"/>
  <c r="G37" i="9" s="1"/>
  <c r="H37" i="9" s="1"/>
  <c r="I37" i="9" s="1"/>
  <c r="I43" i="4" s="1"/>
  <c r="C38" i="9"/>
  <c r="D38" i="9" s="1"/>
  <c r="E38" i="9" s="1"/>
  <c r="F38" i="9" s="1"/>
  <c r="G38" i="9" s="1"/>
  <c r="C39" i="9"/>
  <c r="C45" i="4" s="1"/>
  <c r="C40" i="9"/>
  <c r="D40" i="9" s="1"/>
  <c r="E40" i="9" s="1"/>
  <c r="F40" i="9" s="1"/>
  <c r="G40" i="9" s="1"/>
  <c r="H40" i="9" s="1"/>
  <c r="I40" i="9" s="1"/>
  <c r="I46" i="4" s="1"/>
  <c r="C41" i="9"/>
  <c r="D41" i="9" s="1"/>
  <c r="E41" i="9" s="1"/>
  <c r="F41" i="9" s="1"/>
  <c r="G41" i="9" s="1"/>
  <c r="H41" i="9" s="1"/>
  <c r="I41" i="9" s="1"/>
  <c r="I47" i="4" s="1"/>
  <c r="C42" i="9"/>
  <c r="D42" i="9" s="1"/>
  <c r="E42" i="9" s="1"/>
  <c r="F42" i="9" s="1"/>
  <c r="G42" i="9" s="1"/>
  <c r="H42" i="9" s="1"/>
  <c r="I42" i="9" s="1"/>
  <c r="I48" i="4" s="1"/>
  <c r="D27" i="9"/>
  <c r="E27" i="9" s="1"/>
  <c r="F27" i="9" s="1"/>
  <c r="G27" i="9" s="1"/>
  <c r="H27" i="9" s="1"/>
  <c r="I27" i="9" s="1"/>
  <c r="I33" i="4" s="1"/>
  <c r="E26" i="9" l="1"/>
  <c r="F26" i="9" s="1"/>
  <c r="H38" i="9"/>
  <c r="I38" i="9" s="1"/>
  <c r="I44" i="4" s="1"/>
  <c r="G43" i="4"/>
  <c r="F42" i="4"/>
  <c r="H39" i="4"/>
  <c r="G38" i="4"/>
  <c r="E36" i="4"/>
  <c r="C35" i="4"/>
  <c r="D47" i="4"/>
  <c r="I44" i="9"/>
  <c r="C46" i="4"/>
  <c r="E48" i="4"/>
  <c r="C47" i="4"/>
  <c r="D43" i="4"/>
  <c r="C42" i="4"/>
  <c r="G39" i="4"/>
  <c r="F38" i="4"/>
  <c r="H35" i="4"/>
  <c r="G34" i="4"/>
  <c r="H47" i="4"/>
  <c r="G46" i="4"/>
  <c r="E44" i="4"/>
  <c r="C43" i="4"/>
  <c r="D39" i="4"/>
  <c r="C38" i="4"/>
  <c r="G35" i="4"/>
  <c r="F34" i="4"/>
  <c r="G47" i="4"/>
  <c r="F46" i="4"/>
  <c r="H43" i="4"/>
  <c r="G42" i="4"/>
  <c r="E40" i="4"/>
  <c r="C39" i="4"/>
  <c r="D35" i="4"/>
  <c r="C34" i="4"/>
  <c r="F33" i="4"/>
  <c r="D39" i="9"/>
  <c r="H48" i="4"/>
  <c r="D48" i="4"/>
  <c r="H44" i="4"/>
  <c r="H40" i="4"/>
  <c r="D40" i="4"/>
  <c r="H36" i="4"/>
  <c r="D36" i="4"/>
  <c r="E32" i="4"/>
  <c r="G48" i="4"/>
  <c r="C48" i="4"/>
  <c r="F47" i="4"/>
  <c r="E46" i="4"/>
  <c r="G44" i="4"/>
  <c r="C44" i="4"/>
  <c r="F43" i="4"/>
  <c r="E42" i="4"/>
  <c r="G40" i="4"/>
  <c r="C40" i="4"/>
  <c r="F39" i="4"/>
  <c r="E38" i="4"/>
  <c r="G36" i="4"/>
  <c r="C36" i="4"/>
  <c r="F35" i="4"/>
  <c r="E34" i="4"/>
  <c r="H33" i="4"/>
  <c r="D33" i="4"/>
  <c r="D44" i="4"/>
  <c r="E33" i="4"/>
  <c r="D35" i="9"/>
  <c r="D31" i="9"/>
  <c r="F48" i="4"/>
  <c r="E47" i="4"/>
  <c r="H46" i="4"/>
  <c r="D46" i="4"/>
  <c r="F44" i="4"/>
  <c r="E43" i="4"/>
  <c r="H42" i="4"/>
  <c r="D42" i="4"/>
  <c r="F40" i="4"/>
  <c r="E39" i="4"/>
  <c r="H38" i="4"/>
  <c r="D38" i="4"/>
  <c r="F36" i="4"/>
  <c r="E35" i="4"/>
  <c r="H34" i="4"/>
  <c r="D34" i="4"/>
  <c r="G33" i="4"/>
  <c r="G26" i="9" l="1"/>
  <c r="F32" i="4"/>
  <c r="E35" i="9"/>
  <c r="D41" i="4"/>
  <c r="E31" i="9"/>
  <c r="D37" i="4"/>
  <c r="E39" i="9"/>
  <c r="D45" i="4"/>
  <c r="E14" i="8"/>
  <c r="F14" i="8"/>
  <c r="H14" i="8"/>
  <c r="I14" i="8"/>
  <c r="C14" i="8"/>
  <c r="C24" i="8" s="1"/>
  <c r="F21" i="8"/>
  <c r="H21" i="8"/>
  <c r="I21" i="8"/>
  <c r="H26" i="9" l="1"/>
  <c r="G32" i="4"/>
  <c r="F31" i="9"/>
  <c r="E37" i="4"/>
  <c r="F39" i="9"/>
  <c r="E45" i="4"/>
  <c r="F35" i="9"/>
  <c r="E41" i="4"/>
  <c r="I26" i="9" l="1"/>
  <c r="I32" i="4" s="1"/>
  <c r="H32" i="4"/>
  <c r="G39" i="9"/>
  <c r="F45" i="4"/>
  <c r="G35" i="9"/>
  <c r="F41" i="4"/>
  <c r="G31" i="9"/>
  <c r="F37" i="4"/>
  <c r="H35" i="9" l="1"/>
  <c r="G41" i="4"/>
  <c r="H31" i="9"/>
  <c r="G37" i="4"/>
  <c r="H39" i="9"/>
  <c r="G45" i="4"/>
  <c r="I31" i="9" l="1"/>
  <c r="I37" i="4" s="1"/>
  <c r="H37" i="4"/>
  <c r="I39" i="9"/>
  <c r="I45" i="4" s="1"/>
  <c r="H45" i="4"/>
  <c r="I35" i="9"/>
  <c r="I41" i="4" s="1"/>
  <c r="H41" i="4"/>
  <c r="I72" i="4" l="1"/>
  <c r="I28" i="4"/>
  <c r="D48" i="1"/>
  <c r="E48" i="1"/>
  <c r="G48" i="1"/>
  <c r="H48" i="1"/>
  <c r="I48" i="1"/>
  <c r="D49" i="1"/>
  <c r="E49" i="1"/>
  <c r="F49" i="1"/>
  <c r="G49" i="1"/>
  <c r="H49" i="1"/>
  <c r="I49" i="1"/>
  <c r="D50" i="1"/>
  <c r="E50" i="1"/>
  <c r="F50" i="1"/>
  <c r="G50" i="1"/>
  <c r="H50" i="1"/>
  <c r="I50" i="1"/>
  <c r="E51" i="1"/>
  <c r="F51" i="1"/>
  <c r="G51" i="1"/>
  <c r="H51" i="1"/>
  <c r="I51" i="1"/>
  <c r="D52" i="1"/>
  <c r="E52" i="1"/>
  <c r="F52" i="1"/>
  <c r="G52" i="1"/>
  <c r="H52" i="1"/>
  <c r="I52" i="1"/>
  <c r="D53" i="1"/>
  <c r="E53" i="1"/>
  <c r="F53" i="1"/>
  <c r="G53" i="1"/>
  <c r="H53" i="1"/>
  <c r="I53" i="1"/>
  <c r="D54" i="1"/>
  <c r="E54" i="1"/>
  <c r="F54" i="1"/>
  <c r="G54" i="1"/>
  <c r="H54" i="1"/>
  <c r="I54" i="1"/>
  <c r="D55" i="1"/>
  <c r="E55" i="1"/>
  <c r="F55" i="1"/>
  <c r="G55" i="1"/>
  <c r="H55" i="1"/>
  <c r="I55" i="1"/>
  <c r="D56" i="1"/>
  <c r="E56" i="1"/>
  <c r="F56" i="1"/>
  <c r="G56" i="1"/>
  <c r="H56" i="1"/>
  <c r="I56" i="1"/>
  <c r="D57" i="1"/>
  <c r="E57" i="1"/>
  <c r="G57" i="1"/>
  <c r="H57" i="1"/>
  <c r="I57" i="1"/>
  <c r="E47" i="1"/>
  <c r="F47" i="1"/>
  <c r="G47" i="1"/>
  <c r="H47" i="1"/>
  <c r="I47" i="1"/>
  <c r="C43" i="1"/>
  <c r="D43" i="1"/>
  <c r="E43" i="1"/>
  <c r="F43" i="1"/>
  <c r="G43" i="1"/>
  <c r="H43" i="1"/>
  <c r="I43" i="1"/>
  <c r="C18" i="1" l="1"/>
  <c r="D19" i="1"/>
  <c r="D26" i="1"/>
  <c r="D27" i="1"/>
  <c r="D28" i="1"/>
  <c r="D22" i="1"/>
  <c r="D23" i="1"/>
  <c r="D24" i="1"/>
  <c r="D20" i="1"/>
  <c r="D25" i="1"/>
  <c r="D21" i="1"/>
  <c r="D18" i="1"/>
  <c r="E61" i="1" s="1"/>
  <c r="C28" i="1"/>
  <c r="C25" i="1"/>
  <c r="C27" i="1"/>
  <c r="C26" i="1"/>
  <c r="C24" i="1"/>
  <c r="C22" i="1"/>
  <c r="C20" i="1"/>
  <c r="C23" i="1"/>
  <c r="C21" i="1"/>
  <c r="C19" i="1"/>
  <c r="D61" i="1" l="1"/>
  <c r="D62" i="1"/>
  <c r="D63" i="1" l="1"/>
  <c r="D64" i="1" s="1"/>
  <c r="D65" i="1" l="1"/>
  <c r="D46" i="5"/>
  <c r="C46" i="5"/>
  <c r="C36" i="5"/>
  <c r="C26" i="5"/>
  <c r="I24" i="8"/>
  <c r="I27" i="4"/>
  <c r="H27" i="4"/>
  <c r="G27" i="4"/>
  <c r="F27" i="4"/>
  <c r="D27" i="4"/>
  <c r="C27" i="4"/>
  <c r="F23" i="4"/>
  <c r="E23" i="4"/>
  <c r="D23" i="4"/>
  <c r="I11" i="2"/>
  <c r="H11" i="2"/>
  <c r="H13" i="5" s="1"/>
  <c r="G11" i="2"/>
  <c r="G13" i="5" s="1"/>
  <c r="F11" i="2"/>
  <c r="F13" i="5" s="1"/>
  <c r="E13" i="5"/>
  <c r="C11" i="2"/>
  <c r="C13" i="5" s="1"/>
  <c r="G8" i="2"/>
  <c r="F8" i="2"/>
  <c r="E8" i="2"/>
  <c r="E66" i="4" l="1"/>
  <c r="E67" i="4"/>
  <c r="F66" i="4"/>
  <c r="F67" i="4"/>
  <c r="D66" i="4"/>
  <c r="D67" i="4"/>
  <c r="C8" i="2"/>
  <c r="D9" i="2" s="1"/>
  <c r="C22" i="4"/>
  <c r="I13" i="5"/>
  <c r="H8" i="2"/>
  <c r="H22" i="4"/>
  <c r="D66" i="1"/>
  <c r="H30" i="8"/>
  <c r="G31" i="8"/>
  <c r="I30" i="8"/>
  <c r="H31" i="8"/>
  <c r="I31" i="8"/>
  <c r="C35" i="8"/>
  <c r="C36" i="8" s="1"/>
  <c r="D30" i="8"/>
  <c r="G11" i="6"/>
  <c r="H24" i="8"/>
  <c r="H11" i="6" s="1"/>
  <c r="C32" i="4"/>
  <c r="D47" i="5"/>
  <c r="C11" i="6"/>
  <c r="C18" i="6" s="1"/>
  <c r="C6" i="5" s="1"/>
  <c r="H4" i="5"/>
  <c r="G4" i="5"/>
  <c r="D4" i="5"/>
  <c r="F4" i="5"/>
  <c r="E4" i="5"/>
  <c r="G28" i="4"/>
  <c r="G66" i="4"/>
  <c r="C28" i="4"/>
  <c r="C66" i="4"/>
  <c r="H28" i="4"/>
  <c r="H66" i="4"/>
  <c r="H65" i="4"/>
  <c r="H62" i="4"/>
  <c r="H63" i="4"/>
  <c r="H64" i="4"/>
  <c r="F54" i="4"/>
  <c r="F28" i="4"/>
  <c r="D54" i="4"/>
  <c r="D28" i="4"/>
  <c r="E54" i="4"/>
  <c r="E28" i="4"/>
  <c r="H12" i="2"/>
  <c r="F12" i="2"/>
  <c r="H26" i="1"/>
  <c r="H23" i="1"/>
  <c r="H21" i="1"/>
  <c r="I26" i="1"/>
  <c r="E21" i="1"/>
  <c r="H25" i="1"/>
  <c r="H18" i="1"/>
  <c r="I25" i="1"/>
  <c r="I21" i="1"/>
  <c r="F25" i="1"/>
  <c r="H27" i="1"/>
  <c r="H22" i="1"/>
  <c r="I28" i="1"/>
  <c r="I20" i="1"/>
  <c r="F23" i="1"/>
  <c r="F21" i="1"/>
  <c r="G25" i="1"/>
  <c r="H28" i="1"/>
  <c r="H24" i="1"/>
  <c r="H20" i="1"/>
  <c r="I24" i="1"/>
  <c r="E25" i="1"/>
  <c r="F27" i="1"/>
  <c r="F19" i="1"/>
  <c r="G21" i="1"/>
  <c r="H19" i="1"/>
  <c r="E26" i="1"/>
  <c r="E22" i="1"/>
  <c r="E18" i="1"/>
  <c r="F28" i="1"/>
  <c r="F24" i="1"/>
  <c r="F20" i="1"/>
  <c r="G26" i="1"/>
  <c r="G22" i="1"/>
  <c r="G18" i="1"/>
  <c r="E28" i="1"/>
  <c r="E24" i="1"/>
  <c r="E20" i="1"/>
  <c r="F26" i="1"/>
  <c r="F22" i="1"/>
  <c r="F18" i="1"/>
  <c r="G28" i="1"/>
  <c r="G24" i="1"/>
  <c r="G20" i="1"/>
  <c r="E27" i="1"/>
  <c r="E23" i="1"/>
  <c r="E19" i="1"/>
  <c r="G27" i="1"/>
  <c r="G23" i="1"/>
  <c r="G19" i="1"/>
  <c r="I5" i="5"/>
  <c r="I22" i="1"/>
  <c r="I18" i="1"/>
  <c r="C5" i="5"/>
  <c r="C76" i="4"/>
  <c r="C14" i="5" s="1"/>
  <c r="G5" i="5"/>
  <c r="G53" i="4"/>
  <c r="G57" i="4"/>
  <c r="G61" i="4"/>
  <c r="G65" i="4"/>
  <c r="G54" i="4"/>
  <c r="G58" i="4"/>
  <c r="G62" i="4"/>
  <c r="G51" i="4"/>
  <c r="G55" i="4"/>
  <c r="G59" i="4"/>
  <c r="G63" i="4"/>
  <c r="G52" i="4"/>
  <c r="G56" i="4"/>
  <c r="G60" i="4"/>
  <c r="F22" i="4"/>
  <c r="F26" i="4"/>
  <c r="C65" i="4"/>
  <c r="C61" i="4"/>
  <c r="C57" i="4"/>
  <c r="C53" i="4"/>
  <c r="D62" i="4"/>
  <c r="D58" i="4"/>
  <c r="E63" i="4"/>
  <c r="E59" i="4"/>
  <c r="E55" i="4"/>
  <c r="E51" i="4"/>
  <c r="F64" i="4"/>
  <c r="F60" i="4"/>
  <c r="F56" i="4"/>
  <c r="F52" i="4"/>
  <c r="G64" i="4"/>
  <c r="D5" i="5"/>
  <c r="H5" i="5"/>
  <c r="H54" i="4"/>
  <c r="H58" i="4"/>
  <c r="H51" i="4"/>
  <c r="H55" i="4"/>
  <c r="H59" i="4"/>
  <c r="H52" i="4"/>
  <c r="H56" i="4"/>
  <c r="H60" i="4"/>
  <c r="H53" i="4"/>
  <c r="H57" i="4"/>
  <c r="H61" i="4"/>
  <c r="G22" i="4"/>
  <c r="C26" i="4"/>
  <c r="G26" i="4"/>
  <c r="C64" i="4"/>
  <c r="C60" i="4"/>
  <c r="C56" i="4"/>
  <c r="C52" i="4"/>
  <c r="D65" i="4"/>
  <c r="D61" i="4"/>
  <c r="D57" i="4"/>
  <c r="D53" i="4"/>
  <c r="E62" i="4"/>
  <c r="E58" i="4"/>
  <c r="F63" i="4"/>
  <c r="F59" i="4"/>
  <c r="F55" i="4"/>
  <c r="F51" i="4"/>
  <c r="E5" i="5"/>
  <c r="D22" i="4"/>
  <c r="D26" i="4"/>
  <c r="E27" i="4"/>
  <c r="H26" i="4"/>
  <c r="C63" i="4"/>
  <c r="C59" i="4"/>
  <c r="C55" i="4"/>
  <c r="D64" i="4"/>
  <c r="D60" i="4"/>
  <c r="D56" i="4"/>
  <c r="D52" i="4"/>
  <c r="E65" i="4"/>
  <c r="E61" i="4"/>
  <c r="E57" i="4"/>
  <c r="E53" i="4"/>
  <c r="F62" i="4"/>
  <c r="F58" i="4"/>
  <c r="I27" i="1"/>
  <c r="I23" i="1"/>
  <c r="I19" i="1"/>
  <c r="I4" i="5"/>
  <c r="G12" i="2"/>
  <c r="F5" i="5"/>
  <c r="E22" i="4"/>
  <c r="E26" i="4"/>
  <c r="I26" i="4"/>
  <c r="C62" i="4"/>
  <c r="C58" i="4"/>
  <c r="C54" i="4"/>
  <c r="D63" i="4"/>
  <c r="D59" i="4"/>
  <c r="D55" i="4"/>
  <c r="D51" i="4"/>
  <c r="E64" i="4"/>
  <c r="E60" i="4"/>
  <c r="E56" i="4"/>
  <c r="E52" i="4"/>
  <c r="F65" i="4"/>
  <c r="F61" i="4"/>
  <c r="F57" i="4"/>
  <c r="F53" i="4"/>
  <c r="E46" i="5"/>
  <c r="E47" i="5" s="1"/>
  <c r="H29" i="4" l="1"/>
  <c r="D71" i="4"/>
  <c r="C29" i="4"/>
  <c r="E29" i="4"/>
  <c r="I61" i="1"/>
  <c r="E62" i="1"/>
  <c r="I71" i="4"/>
  <c r="I73" i="4" s="1"/>
  <c r="G18" i="6"/>
  <c r="G6" i="5" s="1"/>
  <c r="H18" i="6"/>
  <c r="D29" i="4"/>
  <c r="H61" i="1"/>
  <c r="G62" i="1"/>
  <c r="G63" i="1" s="1"/>
  <c r="H62" i="1"/>
  <c r="G61" i="1"/>
  <c r="F62" i="1"/>
  <c r="I62" i="1"/>
  <c r="F61" i="1"/>
  <c r="C15" i="5"/>
  <c r="I11" i="6"/>
  <c r="I32" i="8"/>
  <c r="H32" i="8"/>
  <c r="C4" i="5"/>
  <c r="C7" i="5" s="1"/>
  <c r="I9" i="6"/>
  <c r="I15" i="6" s="1"/>
  <c r="I16" i="6" s="1"/>
  <c r="H9" i="6"/>
  <c r="I29" i="4"/>
  <c r="H29" i="1"/>
  <c r="D68" i="4"/>
  <c r="C68" i="4"/>
  <c r="I29" i="1"/>
  <c r="F9" i="6"/>
  <c r="D9" i="6"/>
  <c r="E9" i="6"/>
  <c r="E29" i="1"/>
  <c r="C9" i="2"/>
  <c r="C35" i="5" s="1"/>
  <c r="F9" i="2"/>
  <c r="G68" i="4"/>
  <c r="F46" i="5"/>
  <c r="F47" i="5" s="1"/>
  <c r="H68" i="4"/>
  <c r="E68" i="4"/>
  <c r="F29" i="4"/>
  <c r="D72" i="4"/>
  <c r="F29" i="1"/>
  <c r="G9" i="6"/>
  <c r="C9" i="6"/>
  <c r="G29" i="1"/>
  <c r="F68" i="4"/>
  <c r="G29" i="4"/>
  <c r="F63" i="1" l="1"/>
  <c r="E63" i="1"/>
  <c r="E64" i="1" s="1"/>
  <c r="E65" i="1" s="1"/>
  <c r="I18" i="6"/>
  <c r="I6" i="5" s="1"/>
  <c r="H10" i="6"/>
  <c r="H12" i="6" s="1"/>
  <c r="H15" i="6"/>
  <c r="H16" i="6" s="1"/>
  <c r="H19" i="6" s="1"/>
  <c r="H6" i="5"/>
  <c r="H7" i="5" s="1"/>
  <c r="H8" i="5" s="1"/>
  <c r="I10" i="6"/>
  <c r="I12" i="6" s="1"/>
  <c r="H9" i="2"/>
  <c r="H35" i="5" s="1"/>
  <c r="E9" i="2"/>
  <c r="E10" i="2" s="1"/>
  <c r="D35" i="5"/>
  <c r="D10" i="2"/>
  <c r="G46" i="5"/>
  <c r="G47" i="5" s="1"/>
  <c r="G9" i="2"/>
  <c r="E71" i="4"/>
  <c r="G15" i="6"/>
  <c r="G16" i="6" s="1"/>
  <c r="G19" i="6" s="1"/>
  <c r="G10" i="6"/>
  <c r="G12" i="6" s="1"/>
  <c r="C10" i="6"/>
  <c r="C12" i="6" s="1"/>
  <c r="C15" i="6"/>
  <c r="C16" i="6" s="1"/>
  <c r="C19" i="6" s="1"/>
  <c r="F35" i="5"/>
  <c r="D10" i="6"/>
  <c r="D15" i="6"/>
  <c r="D16" i="6" s="1"/>
  <c r="I9" i="2"/>
  <c r="E15" i="6"/>
  <c r="E16" i="6" s="1"/>
  <c r="E10" i="6"/>
  <c r="F10" i="6"/>
  <c r="F15" i="6"/>
  <c r="F16" i="6" s="1"/>
  <c r="D73" i="4" l="1"/>
  <c r="D74" i="4" s="1"/>
  <c r="I19" i="6"/>
  <c r="E72" i="4"/>
  <c r="E73" i="4" s="1"/>
  <c r="F10" i="2"/>
  <c r="E35" i="5"/>
  <c r="H10" i="2"/>
  <c r="F72" i="4"/>
  <c r="G35" i="5"/>
  <c r="G10" i="2"/>
  <c r="I35" i="5"/>
  <c r="I10" i="2"/>
  <c r="H46" i="5"/>
  <c r="H47" i="5" s="1"/>
  <c r="I46" i="5"/>
  <c r="I47" i="5" s="1"/>
  <c r="D36" i="5" l="1"/>
  <c r="D75" i="4"/>
  <c r="D76" i="4" s="1"/>
  <c r="D77" i="4" s="1"/>
  <c r="E74" i="4"/>
  <c r="E36" i="5" s="1"/>
  <c r="D25" i="5"/>
  <c r="G71" i="4"/>
  <c r="F71" i="4"/>
  <c r="F73" i="4" s="1"/>
  <c r="F74" i="4" s="1"/>
  <c r="C8" i="5"/>
  <c r="C9" i="5" s="1"/>
  <c r="C11" i="5"/>
  <c r="C33" i="5" s="1"/>
  <c r="C10" i="5"/>
  <c r="F64" i="1"/>
  <c r="C12" i="5"/>
  <c r="C34" i="5" s="1"/>
  <c r="E25" i="5"/>
  <c r="E75" i="4" l="1"/>
  <c r="E76" i="4" s="1"/>
  <c r="E77" i="4" s="1"/>
  <c r="D14" i="5"/>
  <c r="G72" i="4"/>
  <c r="G73" i="4" s="1"/>
  <c r="G74" i="4" s="1"/>
  <c r="C32" i="5"/>
  <c r="E66" i="1"/>
  <c r="F65" i="1"/>
  <c r="H71" i="4"/>
  <c r="F75" i="4"/>
  <c r="F76" i="4" s="1"/>
  <c r="F36" i="5"/>
  <c r="E14" i="5" l="1"/>
  <c r="F25" i="5"/>
  <c r="F66" i="1"/>
  <c r="G36" i="5"/>
  <c r="G75" i="4"/>
  <c r="G76" i="4" s="1"/>
  <c r="H72" i="4"/>
  <c r="H73" i="4" s="1"/>
  <c r="H74" i="4" s="1"/>
  <c r="I74" i="4" s="1"/>
  <c r="I75" i="4" s="1"/>
  <c r="I76" i="4" s="1"/>
  <c r="G64" i="1"/>
  <c r="F14" i="5"/>
  <c r="F77" i="4"/>
  <c r="H63" i="1" l="1"/>
  <c r="H64" i="1" s="1"/>
  <c r="H75" i="4"/>
  <c r="H76" i="4" s="1"/>
  <c r="H36" i="5"/>
  <c r="G65" i="1"/>
  <c r="G77" i="4"/>
  <c r="G14" i="5"/>
  <c r="G25" i="5" l="1"/>
  <c r="G66" i="1"/>
  <c r="I36" i="5"/>
  <c r="H65" i="1"/>
  <c r="H25" i="5" s="1"/>
  <c r="H14" i="5"/>
  <c r="H77" i="4"/>
  <c r="H66" i="1" l="1"/>
  <c r="I63" i="1"/>
  <c r="I64" i="1" s="1"/>
  <c r="I65" i="1" s="1"/>
  <c r="I66" i="1" s="1"/>
  <c r="I77" i="4"/>
  <c r="I14" i="5"/>
  <c r="I25" i="5" l="1"/>
  <c r="G7" i="5"/>
  <c r="G12" i="5" s="1"/>
  <c r="G34" i="5" s="1"/>
  <c r="H12" i="5" l="1"/>
  <c r="H34" i="5" s="1"/>
  <c r="G8" i="5"/>
  <c r="G9" i="5" s="1"/>
  <c r="G10" i="5"/>
  <c r="G11" i="5"/>
  <c r="G33" i="5" s="1"/>
  <c r="I7" i="5" l="1"/>
  <c r="I12" i="5" s="1"/>
  <c r="I34" i="5" s="1"/>
  <c r="G32" i="5"/>
  <c r="H9" i="5"/>
  <c r="H10" i="5"/>
  <c r="H11" i="5"/>
  <c r="H33" i="5" s="1"/>
  <c r="H32" i="5" l="1"/>
  <c r="I8" i="5"/>
  <c r="I9" i="5" s="1"/>
  <c r="I10" i="5"/>
  <c r="I11" i="5"/>
  <c r="I33" i="5" s="1"/>
  <c r="I32" i="5" l="1"/>
  <c r="F31" i="8"/>
  <c r="F24" i="8"/>
  <c r="F11" i="6" s="1"/>
  <c r="F18" i="6" s="1"/>
  <c r="G30" i="8"/>
  <c r="G32" i="8" s="1"/>
  <c r="F12" i="6" l="1"/>
  <c r="F6" i="5"/>
  <c r="F19" i="6"/>
  <c r="F7" i="5" l="1"/>
  <c r="F10" i="5" l="1"/>
  <c r="F11" i="5"/>
  <c r="F33" i="5" s="1"/>
  <c r="F8" i="5"/>
  <c r="F9" i="5" s="1"/>
  <c r="F12" i="5"/>
  <c r="F34" i="5" s="1"/>
  <c r="F32" i="5" l="1"/>
  <c r="F30" i="8" l="1"/>
  <c r="F32" i="8" s="1"/>
  <c r="D24" i="8"/>
  <c r="D11" i="6" s="1"/>
  <c r="D12" i="6" s="1"/>
  <c r="E31" i="8"/>
  <c r="E24" i="8"/>
  <c r="E11" i="6" s="1"/>
  <c r="E18" i="6" s="1"/>
  <c r="E30" i="8"/>
  <c r="D31" i="8"/>
  <c r="D32" i="8" s="1"/>
  <c r="D33" i="8" s="1"/>
  <c r="E32" i="8" l="1"/>
  <c r="E33" i="8" s="1"/>
  <c r="D37" i="5"/>
  <c r="D38" i="5" s="1"/>
  <c r="D35" i="8"/>
  <c r="D36" i="8" s="1"/>
  <c r="D15" i="5" s="1"/>
  <c r="D16" i="5" s="1"/>
  <c r="E19" i="6"/>
  <c r="E6" i="5"/>
  <c r="D18" i="6"/>
  <c r="E12" i="6"/>
  <c r="D19" i="6" l="1"/>
  <c r="D6" i="5"/>
  <c r="E7" i="5"/>
  <c r="E12" i="5" s="1"/>
  <c r="E34" i="5" s="1"/>
  <c r="E37" i="5"/>
  <c r="F33" i="8"/>
  <c r="E35" i="8"/>
  <c r="E36" i="8" s="1"/>
  <c r="E15" i="5" s="1"/>
  <c r="F37" i="5" l="1"/>
  <c r="F39" i="5" s="1"/>
  <c r="F35" i="8"/>
  <c r="F36" i="8" s="1"/>
  <c r="F15" i="5" s="1"/>
  <c r="F17" i="5" s="1"/>
  <c r="G33" i="8"/>
  <c r="D7" i="5"/>
  <c r="D12" i="5" s="1"/>
  <c r="D34" i="5" s="1"/>
  <c r="E10" i="5"/>
  <c r="E11" i="5"/>
  <c r="E33" i="5" s="1"/>
  <c r="E8" i="5"/>
  <c r="E9" i="5" s="1"/>
  <c r="E17" i="5" l="1"/>
  <c r="F16" i="5"/>
  <c r="F18" i="5" s="1"/>
  <c r="E32" i="5"/>
  <c r="D10" i="5"/>
  <c r="D11" i="5"/>
  <c r="D33" i="5" s="1"/>
  <c r="D8" i="5"/>
  <c r="D9" i="5" s="1"/>
  <c r="G37" i="5"/>
  <c r="H33" i="8"/>
  <c r="G35" i="8"/>
  <c r="G36" i="8" s="1"/>
  <c r="G15" i="5" s="1"/>
  <c r="H37" i="5" l="1"/>
  <c r="H35" i="8"/>
  <c r="H36" i="8" s="1"/>
  <c r="H15" i="5" s="1"/>
  <c r="I33" i="8"/>
  <c r="G38" i="5"/>
  <c r="G39" i="5"/>
  <c r="G16" i="5"/>
  <c r="G17" i="5"/>
  <c r="D32" i="5"/>
  <c r="E16" i="5"/>
  <c r="E18" i="5" s="1"/>
  <c r="D17" i="5"/>
  <c r="D18" i="5" s="1"/>
  <c r="D19" i="5" s="1"/>
  <c r="E39" i="5"/>
  <c r="F38" i="5"/>
  <c r="F40" i="5" s="1"/>
  <c r="G18" i="5" l="1"/>
  <c r="G40" i="5"/>
  <c r="E38" i="5"/>
  <c r="E40" i="5" s="1"/>
  <c r="D39" i="5"/>
  <c r="I37" i="5"/>
  <c r="I35" i="8"/>
  <c r="I36" i="8" s="1"/>
  <c r="I15" i="5" s="1"/>
  <c r="E19" i="5"/>
  <c r="D20" i="5"/>
  <c r="D24" i="5" s="1"/>
  <c r="D26" i="5" s="1"/>
  <c r="H16" i="5"/>
  <c r="H17" i="5"/>
  <c r="H38" i="5"/>
  <c r="H39" i="5"/>
  <c r="D40" i="5" l="1"/>
  <c r="D41" i="5" s="1"/>
  <c r="H40" i="5"/>
  <c r="H18" i="5"/>
  <c r="F19" i="5"/>
  <c r="E20" i="5"/>
  <c r="E24" i="5" s="1"/>
  <c r="E26" i="5" s="1"/>
  <c r="I17" i="5"/>
  <c r="I16" i="5"/>
  <c r="I39" i="5"/>
  <c r="I38" i="5"/>
  <c r="D42" i="5" l="1"/>
  <c r="E41" i="5"/>
  <c r="F41" i="5" s="1"/>
  <c r="I40" i="5"/>
  <c r="I18" i="5"/>
  <c r="F20" i="5"/>
  <c r="F24" i="5" s="1"/>
  <c r="F26" i="5" s="1"/>
  <c r="G19" i="5"/>
  <c r="D49" i="5"/>
  <c r="E42" i="5" l="1"/>
  <c r="E49" i="5"/>
  <c r="G41" i="5"/>
  <c r="F42" i="5"/>
  <c r="H19" i="5"/>
  <c r="G20" i="5"/>
  <c r="G24" i="5" s="1"/>
  <c r="G26" i="5" s="1"/>
  <c r="I19" i="5" l="1"/>
  <c r="H20" i="5"/>
  <c r="H24" i="5" s="1"/>
  <c r="H26" i="5" s="1"/>
  <c r="H41" i="5"/>
  <c r="G42" i="5"/>
  <c r="F49" i="5"/>
  <c r="G49" i="5" l="1"/>
  <c r="H42" i="5"/>
  <c r="I41" i="5"/>
  <c r="I20" i="5"/>
  <c r="I24" i="5" s="1"/>
  <c r="I26" i="5" s="1"/>
  <c r="H49" i="5" l="1"/>
  <c r="I48" i="5"/>
  <c r="G48" i="5"/>
  <c r="F48" i="5"/>
  <c r="H48" i="5"/>
  <c r="D48" i="5"/>
  <c r="E48" i="5"/>
  <c r="I42" i="5"/>
  <c r="I49" i="5" l="1"/>
  <c r="E50" i="5"/>
  <c r="F50" i="5"/>
  <c r="G50" i="5"/>
  <c r="H50" i="5"/>
  <c r="D50" i="5"/>
  <c r="I50" i="5" l="1"/>
  <c r="C63" i="5" s="1"/>
  <c r="C65" i="5" s="1"/>
</calcChain>
</file>

<file path=xl/sharedStrings.xml><?xml version="1.0" encoding="utf-8"?>
<sst xmlns="http://schemas.openxmlformats.org/spreadsheetml/2006/main" count="306" uniqueCount="172">
  <si>
    <t>Total</t>
  </si>
  <si>
    <t>EBITDA</t>
  </si>
  <si>
    <t>EBIT</t>
  </si>
  <si>
    <t>X-Factor</t>
  </si>
  <si>
    <t>Total Opex</t>
  </si>
  <si>
    <t xml:space="preserve">Materials </t>
  </si>
  <si>
    <t>Cost of Capital</t>
  </si>
  <si>
    <t xml:space="preserve"> X&amp;Z Factor </t>
  </si>
  <si>
    <t>Trimiteri de corespondeta interne recomandate</t>
  </si>
  <si>
    <t>Trimiteri de corespondenta interne</t>
  </si>
  <si>
    <t>Trimiteri de corespondenta externa</t>
  </si>
  <si>
    <t>Trimiteri de corespondeta externe recomandate</t>
  </si>
  <si>
    <t>colete nationale</t>
  </si>
  <si>
    <t>colete internationale</t>
  </si>
  <si>
    <t>Corespondeta AR</t>
  </si>
  <si>
    <t>Alte activitati</t>
  </si>
  <si>
    <t>Venituri totale</t>
  </si>
  <si>
    <t>Cecograme</t>
  </si>
  <si>
    <t>Trimiteri de corespondență externă cu valoare declarată</t>
  </si>
  <si>
    <t>Trimiteri de corespondeță internă cu valoare declarată</t>
  </si>
  <si>
    <t>Cantitati</t>
  </si>
  <si>
    <t>TOTAL</t>
  </si>
  <si>
    <t>Număr angajați</t>
  </si>
  <si>
    <t>Cheltuieli din exploatare</t>
  </si>
  <si>
    <t>Amortizarea și deprecierea imobilizărilor</t>
  </si>
  <si>
    <t>Amortizare</t>
  </si>
  <si>
    <t>Personal</t>
  </si>
  <si>
    <t>Imobilizări corporale</t>
  </si>
  <si>
    <t>Imobilizări necorporale</t>
  </si>
  <si>
    <t>Active curente</t>
  </si>
  <si>
    <t>Total active curente</t>
  </si>
  <si>
    <t>Chirii</t>
  </si>
  <si>
    <t>Utilități</t>
  </si>
  <si>
    <t>Mărfuri</t>
  </si>
  <si>
    <t>Transport</t>
  </si>
  <si>
    <t>Administrații straine</t>
  </si>
  <si>
    <t>Comisioane</t>
  </si>
  <si>
    <t>Consumabile</t>
  </si>
  <si>
    <t>Impozite și taxe</t>
  </si>
  <si>
    <t>Întretinere</t>
  </si>
  <si>
    <t>Obiecte de inventar</t>
  </si>
  <si>
    <t>Alte servicii terți</t>
  </si>
  <si>
    <t>Alte cheltuieli operaționale</t>
  </si>
  <si>
    <t>Prorata TVA</t>
  </si>
  <si>
    <t>Materii prime</t>
  </si>
  <si>
    <t>Diurna și deplasări</t>
  </si>
  <si>
    <t>Echipament de lucru</t>
  </si>
  <si>
    <t>Comunicații</t>
  </si>
  <si>
    <t xml:space="preserve"> Stocuri</t>
  </si>
  <si>
    <t xml:space="preserve"> Creanțe</t>
  </si>
  <si>
    <t xml:space="preserve"> Numerar și echivalente de numerar</t>
  </si>
  <si>
    <t>Datorii pe termen scurt</t>
  </si>
  <si>
    <t>Datorii curente</t>
  </si>
  <si>
    <t>Venituri inregistrate in avans (pana la un an)</t>
  </si>
  <si>
    <t>Subventii pentru investitii ( pana la un an)</t>
  </si>
  <si>
    <t>Provizioane pentru riscuri și cheltuieli</t>
  </si>
  <si>
    <t>Toatal datorii pe termen scurt</t>
  </si>
  <si>
    <t>Active imobilizate</t>
  </si>
  <si>
    <t>Total active imobilizate</t>
  </si>
  <si>
    <t>Capital angajat</t>
  </si>
  <si>
    <t>Cheltuieli salariale</t>
  </si>
  <si>
    <t>Venituri</t>
  </si>
  <si>
    <t>Costuri salariale</t>
  </si>
  <si>
    <t xml:space="preserve">Alte costuri operaționale </t>
  </si>
  <si>
    <t>Costul capitalului realizat</t>
  </si>
  <si>
    <t>EBIT reglementat</t>
  </si>
  <si>
    <t>Necesar/Surplus EBIT</t>
  </si>
  <si>
    <t>Energie electrica, gaze si incalzire centrala</t>
  </si>
  <si>
    <t>Productie industriala</t>
  </si>
  <si>
    <t>Diurna reglementata (HG 214/2018; HG 60/2015; HG 1860/2016)</t>
  </si>
  <si>
    <t>Servicii</t>
  </si>
  <si>
    <t>TVA reglementat (maxim)</t>
  </si>
  <si>
    <t>Posta si telecomunicatii</t>
  </si>
  <si>
    <t>IPC</t>
  </si>
  <si>
    <t>Transport rutier</t>
  </si>
  <si>
    <t>Total cheltuieli</t>
  </si>
  <si>
    <t>Alte active curente</t>
  </si>
  <si>
    <t>Forța de muncă și prețul forței de muncă</t>
  </si>
  <si>
    <t>Indicele prețului forței de muncă</t>
  </si>
  <si>
    <t>Variația prețului muncii</t>
  </si>
  <si>
    <t>Indice forță de muncă (număr angajați)</t>
  </si>
  <si>
    <t>Indicele de creștere a forței de muncă</t>
  </si>
  <si>
    <t>Indicele de preț pentru materiale</t>
  </si>
  <si>
    <t>Date de intrare</t>
  </si>
  <si>
    <t xml:space="preserve">Indicele Laspeyres  </t>
  </si>
  <si>
    <t>Indicele Paasche</t>
  </si>
  <si>
    <t xml:space="preserve">Indicele Fischer </t>
  </si>
  <si>
    <t>Cantitatea de materiale</t>
  </si>
  <si>
    <t>Rata de creștere a consumului de materiale</t>
  </si>
  <si>
    <t>TOTAL Cheltuieli operaționale</t>
  </si>
  <si>
    <t>Indicele prețurilor</t>
  </si>
  <si>
    <t>Costul capitalului reglementat</t>
  </si>
  <si>
    <t>Indice costul capitalului</t>
  </si>
  <si>
    <t>Calculare X-Factor</t>
  </si>
  <si>
    <t>Pondere costuri salariale</t>
  </si>
  <si>
    <t>Pondere costuri materiale</t>
  </si>
  <si>
    <t>Pondere costul capitalului</t>
  </si>
  <si>
    <t>Indice materiale</t>
  </si>
  <si>
    <t>Indice Laspeyres factori de producție</t>
  </si>
  <si>
    <t>Indice Paasche factori de producție</t>
  </si>
  <si>
    <t>Indice Fischer factori de producție</t>
  </si>
  <si>
    <t>Rata de creștere a producției</t>
  </si>
  <si>
    <t>Rata de creștere a factorilor de producție</t>
  </si>
  <si>
    <t>Rata de creștere a producțivității CNPR</t>
  </si>
  <si>
    <t>Rata de creștere a productivității la nivel național</t>
  </si>
  <si>
    <t>Indice industria bunurilor de capital</t>
  </si>
  <si>
    <t>industria bunurilor de capital</t>
  </si>
  <si>
    <t>IEȘIRI</t>
  </si>
  <si>
    <t>Rata de creștere a capitalului</t>
  </si>
  <si>
    <t>Cantitate capital (active imobilizate)</t>
  </si>
  <si>
    <t>Total trimiteri export</t>
  </si>
  <si>
    <t>cost mediu pe trimitere cu administrațiile straine</t>
  </si>
  <si>
    <t>Ponderea in venituri</t>
  </si>
  <si>
    <t>calculat pe baza datelor CNPR</t>
  </si>
  <si>
    <t>Categorii de cheltuieli</t>
  </si>
  <si>
    <t>Indicele forței de muncă</t>
  </si>
  <si>
    <t>Costul mediu pe angajat</t>
  </si>
  <si>
    <t>Indice de creștere a consumului de materiale</t>
  </si>
  <si>
    <t>Venituri anuale (RON)</t>
  </si>
  <si>
    <t>Evoluția numărului de trimiteri</t>
  </si>
  <si>
    <t>Evoluția numărului de trimiteri (in dicator agregat)</t>
  </si>
  <si>
    <t>Indicele Laspeyres</t>
  </si>
  <si>
    <t>Indice Fischer</t>
  </si>
  <si>
    <t>Indice Fischer cu bază fixă</t>
  </si>
  <si>
    <t>Medie 2013-2019</t>
  </si>
  <si>
    <t>Indicii prețurilor</t>
  </si>
  <si>
    <t>Indicele prețurilor de consum</t>
  </si>
  <si>
    <t>Indicele prețurilor producției industriale</t>
  </si>
  <si>
    <t>Indici cu bază fixă (2013 -100%)</t>
  </si>
  <si>
    <t>Industria bunurilor de capital</t>
  </si>
  <si>
    <t xml:space="preserve">Indicele de preț utilizat </t>
  </si>
  <si>
    <t>Indicele Fischer cu bază fixă</t>
  </si>
  <si>
    <t>Rata de creștere a activelor imobilizate</t>
  </si>
  <si>
    <t>Indice Laspeyres</t>
  </si>
  <si>
    <t>Indice Paasche</t>
  </si>
  <si>
    <t>Indice Fischer Capital Input Goods Price Index</t>
  </si>
  <si>
    <t>Analiză performanță</t>
  </si>
  <si>
    <t>Rezultate financiare</t>
  </si>
  <si>
    <t>Excedent/necesar venituri</t>
  </si>
  <si>
    <t>Indice Fischer factori de producție cu bază fixă</t>
  </si>
  <si>
    <t>Rata de creștere a productivității</t>
  </si>
  <si>
    <t>Calculare Z-Factor</t>
  </si>
  <si>
    <t xml:space="preserve">Indice prețului forței de muncă </t>
  </si>
  <si>
    <t>Indice costurilor materiale</t>
  </si>
  <si>
    <t>Indice capital</t>
  </si>
  <si>
    <t xml:space="preserve">Indice Paasche </t>
  </si>
  <si>
    <t xml:space="preserve">Indice Fischer </t>
  </si>
  <si>
    <t>Rata de creștere a prețurilor factorilor de producție</t>
  </si>
  <si>
    <t xml:space="preserve">Z-Factor </t>
  </si>
  <si>
    <t>Rezultate</t>
  </si>
  <si>
    <t>Creștere IPC</t>
  </si>
  <si>
    <t>IPC anual - (X+Z)</t>
  </si>
  <si>
    <t>IPC curent - (medie X + medie Z)</t>
  </si>
  <si>
    <t>Venituri totale coș 1(SFS 2019)</t>
  </si>
  <si>
    <t>Costuri totale coș 1(Seperated Accounts 2019)</t>
  </si>
  <si>
    <t>rata de acoperire a costurilor</t>
  </si>
  <si>
    <t>Nevoia de creștere a veniturilor pentru acoperirea costurilor</t>
  </si>
  <si>
    <t>Perioada de recuperare</t>
  </si>
  <si>
    <t>IPC - X - Z</t>
  </si>
  <si>
    <t>Rata de recuperare (anuală)</t>
  </si>
  <si>
    <t>IPC - (X+Z) +Rata de recuperare</t>
  </si>
  <si>
    <t>Costul capitalului</t>
  </si>
  <si>
    <t>IPC anual - medie X</t>
  </si>
  <si>
    <t>Ponderea în total cheltuieli, exclusiv salarii si amortizare</t>
  </si>
  <si>
    <t>Coș unic - toate serviciile din sfera serviciului universal prestate de CNPR</t>
  </si>
  <si>
    <t>Total cheltuieli operaționale, exclusiv cheltuieli cu amortizarea și deprecierea imobilizărilor</t>
  </si>
  <si>
    <t>Total cheltuieli materiale</t>
  </si>
  <si>
    <t>Alte cheltuieli operationale</t>
  </si>
  <si>
    <t>Investiții imobiliare și alte active imobilizate</t>
  </si>
  <si>
    <t>Indice costul capitalului reglementat</t>
  </si>
  <si>
    <t>Total cheltuieli cu forța de muncă</t>
  </si>
  <si>
    <t>Amortizare + WACC reglementat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</si>
</sst>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3" formatCode="_(* #,##0.00_);_(* \(#,##0.00\);_(* &quot;-&quot;??_);_(@_)"/>
    <numFmt numFmtId="164" formatCode="_-* #,##0\ _€_-;\-* #,##0\ _€_-;_-* &quot;-&quot;\ _€_-;_-@_-"/>
    <numFmt numFmtId="165" formatCode="_-* #,##0.00\ _€_-;\-* #,##0.00\ _€_-;_-* &quot;-&quot;??\ _€_-;_-@_-"/>
    <numFmt numFmtId="166" formatCode="_-* #,##0\ _€_-;\-* #,##0\ _€_-;_-* &quot;-&quot;??\ _€_-;_-@_-"/>
    <numFmt numFmtId="167" formatCode="#,##0.0"/>
    <numFmt numFmtId="168" formatCode="0.0"/>
    <numFmt numFmtId="169" formatCode="_-* #,##0.0000\ _€_-;\-* #,##0.0000\ _€_-;_-* &quot;-&quot;??\ _€_-;_-@_-"/>
    <numFmt numFmtId="170" formatCode="_-* #,##0.0000\ _€_-;\-* #,##0.0000\ _€_-;_-* &quot;-&quot;????\ _€_-;_-@_-"/>
    <numFmt numFmtId="171" formatCode="_-* #,##0.0\ _€_-;\-* #,##0.0\ _€_-;_-* &quot;-&quot;?\ _€_-;_-@_-"/>
    <numFmt numFmtId="172" formatCode="_-* #,##0\ _€_-;\-* #,##0\ _€_-;_-* &quot;-&quot;????\ _€_-;_-@_-"/>
    <numFmt numFmtId="173" formatCode="_-* #,##0.0\ _l_e_i_-;\-* #,##0.0\ _l_e_i_-;_-* &quot;-&quot;?\ _l_e_i_-;_-@_-"/>
    <numFmt numFmtId="174" formatCode="_-* #,##0.0000\ _l_e_i_-;\-* #,##0.0000\ _l_e_i_-;_-* &quot;-&quot;?\ _l_e_i_-;_-@_-"/>
    <numFmt numFmtId="175" formatCode="_-* #,##0.000\ _€_-;\-* #,##0.000\ _€_-;_-* &quot;-&quot;\ _€_-;_-@_-"/>
    <numFmt numFmtId="176" formatCode="0.0000"/>
    <numFmt numFmtId="177" formatCode="_(* #,##0_);_(* \(#,##0\);_(* &quot;-&quot;??_);_(@_)"/>
  </numFmts>
  <fonts count="27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4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color indexed="9"/>
      <name val="Arial"/>
      <family val="2"/>
    </font>
    <font>
      <sz val="9"/>
      <name val="Arial"/>
      <family val="2"/>
    </font>
    <font>
      <sz val="8"/>
      <color indexed="55"/>
      <name val="Arial"/>
      <family val="2"/>
    </font>
    <font>
      <b/>
      <sz val="8"/>
      <name val="Arial"/>
      <family val="2"/>
    </font>
    <font>
      <b/>
      <sz val="9"/>
      <color indexed="9"/>
      <name val="Arial"/>
      <family val="2"/>
    </font>
    <font>
      <b/>
      <sz val="8"/>
      <color indexed="9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sz val="14"/>
      <color indexed="41"/>
      <name val="Arial"/>
      <family val="2"/>
    </font>
    <font>
      <b/>
      <sz val="14"/>
      <color indexed="41"/>
      <name val="Arial"/>
      <family val="2"/>
    </font>
    <font>
      <sz val="10"/>
      <name val="Arial"/>
      <family val="2"/>
      <charset val="238"/>
    </font>
    <font>
      <sz val="8"/>
      <color rgb="FFFF0000"/>
      <name val="Arial"/>
      <family val="2"/>
    </font>
    <font>
      <b/>
      <sz val="10"/>
      <color indexed="41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sz val="11"/>
      <color indexed="9"/>
      <name val="Arial"/>
      <family val="2"/>
    </font>
    <font>
      <b/>
      <sz val="11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13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8">
    <xf numFmtId="0" fontId="0" fillId="0" borderId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4" fillId="0" borderId="0">
      <alignment vertical="top"/>
    </xf>
    <xf numFmtId="0" fontId="19" fillId="0" borderId="0"/>
    <xf numFmtId="0" fontId="19" fillId="0" borderId="0"/>
    <xf numFmtId="0" fontId="19" fillId="0" borderId="0"/>
    <xf numFmtId="165" fontId="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315">
    <xf numFmtId="0" fontId="0" fillId="0" borderId="0" xfId="0"/>
    <xf numFmtId="0" fontId="3" fillId="2" borderId="0" xfId="0" applyFont="1" applyFill="1"/>
    <xf numFmtId="0" fontId="7" fillId="0" borderId="1" xfId="0" applyFont="1" applyBorder="1"/>
    <xf numFmtId="0" fontId="7" fillId="0" borderId="2" xfId="0" applyFont="1" applyBorder="1"/>
    <xf numFmtId="0" fontId="7" fillId="0" borderId="3" xfId="0" applyFont="1" applyBorder="1"/>
    <xf numFmtId="0" fontId="8" fillId="0" borderId="4" xfId="0" applyFont="1" applyBorder="1"/>
    <xf numFmtId="0" fontId="7" fillId="2" borderId="0" xfId="0" applyFont="1" applyFill="1"/>
    <xf numFmtId="0" fontId="10" fillId="2" borderId="0" xfId="0" applyFont="1" applyFill="1"/>
    <xf numFmtId="166" fontId="7" fillId="2" borderId="0" xfId="6" applyNumberFormat="1" applyFont="1" applyFill="1" applyBorder="1"/>
    <xf numFmtId="0" fontId="8" fillId="2" borderId="0" xfId="0" applyFont="1" applyFill="1" applyBorder="1"/>
    <xf numFmtId="10" fontId="12" fillId="2" borderId="0" xfId="0" applyNumberFormat="1" applyFont="1" applyFill="1" applyBorder="1"/>
    <xf numFmtId="10" fontId="7" fillId="2" borderId="11" xfId="8" applyNumberFormat="1" applyFont="1" applyFill="1" applyBorder="1"/>
    <xf numFmtId="10" fontId="7" fillId="2" borderId="6" xfId="8" applyNumberFormat="1" applyFont="1" applyFill="1" applyBorder="1"/>
    <xf numFmtId="10" fontId="7" fillId="0" borderId="6" xfId="8" applyNumberFormat="1" applyFont="1" applyFill="1" applyBorder="1"/>
    <xf numFmtId="0" fontId="7" fillId="0" borderId="5" xfId="0" applyFont="1" applyBorder="1"/>
    <xf numFmtId="0" fontId="7" fillId="2" borderId="6" xfId="0" applyFont="1" applyFill="1" applyBorder="1"/>
    <xf numFmtId="0" fontId="7" fillId="0" borderId="6" xfId="0" applyFont="1" applyBorder="1"/>
    <xf numFmtId="0" fontId="7" fillId="0" borderId="12" xfId="0" applyFont="1" applyBorder="1"/>
    <xf numFmtId="0" fontId="7" fillId="0" borderId="14" xfId="0" applyFont="1" applyBorder="1"/>
    <xf numFmtId="0" fontId="7" fillId="0" borderId="9" xfId="0" applyFont="1" applyBorder="1"/>
    <xf numFmtId="10" fontId="7" fillId="0" borderId="15" xfId="0" applyNumberFormat="1" applyFont="1" applyBorder="1"/>
    <xf numFmtId="0" fontId="9" fillId="3" borderId="15" xfId="9" applyFont="1" applyFill="1" applyBorder="1" applyAlignment="1"/>
    <xf numFmtId="0" fontId="13" fillId="3" borderId="15" xfId="0" applyFont="1" applyFill="1" applyBorder="1" applyAlignment="1">
      <alignment horizontal="center"/>
    </xf>
    <xf numFmtId="0" fontId="0" fillId="2" borderId="0" xfId="0" applyFill="1"/>
    <xf numFmtId="0" fontId="7" fillId="0" borderId="4" xfId="0" applyFont="1" applyBorder="1"/>
    <xf numFmtId="0" fontId="7" fillId="2" borderId="17" xfId="0" applyFont="1" applyFill="1" applyBorder="1"/>
    <xf numFmtId="167" fontId="7" fillId="2" borderId="0" xfId="0" applyNumberFormat="1" applyFont="1" applyFill="1" applyBorder="1"/>
    <xf numFmtId="168" fontId="7" fillId="2" borderId="0" xfId="0" applyNumberFormat="1" applyFont="1" applyFill="1" applyBorder="1"/>
    <xf numFmtId="0" fontId="7" fillId="0" borderId="0" xfId="0" applyFont="1"/>
    <xf numFmtId="10" fontId="7" fillId="0" borderId="6" xfId="0" applyNumberFormat="1" applyFont="1" applyBorder="1"/>
    <xf numFmtId="10" fontId="7" fillId="2" borderId="0" xfId="0" applyNumberFormat="1" applyFont="1" applyFill="1"/>
    <xf numFmtId="0" fontId="5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6" fillId="0" borderId="7" xfId="0" applyFont="1" applyBorder="1"/>
    <xf numFmtId="0" fontId="15" fillId="0" borderId="11" xfId="0" applyFont="1" applyBorder="1" applyAlignment="1">
      <alignment horizontal="center"/>
    </xf>
    <xf numFmtId="0" fontId="16" fillId="0" borderId="9" xfId="0" applyFont="1" applyBorder="1"/>
    <xf numFmtId="0" fontId="7" fillId="2" borderId="0" xfId="0" applyFont="1" applyFill="1" applyAlignment="1">
      <alignment vertical="center"/>
    </xf>
    <xf numFmtId="10" fontId="7" fillId="0" borderId="19" xfId="0" applyNumberFormat="1" applyFont="1" applyBorder="1"/>
    <xf numFmtId="0" fontId="11" fillId="0" borderId="2" xfId="0" applyFont="1" applyBorder="1"/>
    <xf numFmtId="0" fontId="12" fillId="0" borderId="4" xfId="0" applyFont="1" applyBorder="1"/>
    <xf numFmtId="0" fontId="12" fillId="0" borderId="9" xfId="0" applyFont="1" applyBorder="1"/>
    <xf numFmtId="0" fontId="12" fillId="2" borderId="0" xfId="0" applyFont="1" applyFill="1" applyBorder="1"/>
    <xf numFmtId="0" fontId="12" fillId="2" borderId="21" xfId="0" applyFont="1" applyFill="1" applyBorder="1"/>
    <xf numFmtId="0" fontId="7" fillId="2" borderId="21" xfId="0" applyFont="1" applyFill="1" applyBorder="1"/>
    <xf numFmtId="0" fontId="7" fillId="0" borderId="25" xfId="0" applyFont="1" applyBorder="1"/>
    <xf numFmtId="0" fontId="15" fillId="0" borderId="5" xfId="0" applyFont="1" applyBorder="1" applyAlignment="1">
      <alignment horizontal="center"/>
    </xf>
    <xf numFmtId="0" fontId="16" fillId="0" borderId="10" xfId="0" applyFont="1" applyBorder="1"/>
    <xf numFmtId="0" fontId="8" fillId="0" borderId="10" xfId="0" applyFont="1" applyBorder="1"/>
    <xf numFmtId="0" fontId="8" fillId="0" borderId="14" xfId="0" applyFont="1" applyBorder="1"/>
    <xf numFmtId="0" fontId="8" fillId="0" borderId="9" xfId="0" applyFont="1" applyBorder="1"/>
    <xf numFmtId="0" fontId="16" fillId="0" borderId="2" xfId="0" applyFont="1" applyBorder="1"/>
    <xf numFmtId="0" fontId="16" fillId="0" borderId="4" xfId="0" applyFont="1" applyBorder="1"/>
    <xf numFmtId="0" fontId="13" fillId="3" borderId="9" xfId="9" applyFont="1" applyFill="1" applyBorder="1" applyAlignment="1"/>
    <xf numFmtId="0" fontId="13" fillId="3" borderId="9" xfId="9" applyFont="1" applyFill="1" applyBorder="1" applyAlignment="1">
      <alignment horizontal="center"/>
    </xf>
    <xf numFmtId="0" fontId="0" fillId="2" borderId="10" xfId="0" applyFill="1" applyBorder="1"/>
    <xf numFmtId="0" fontId="7" fillId="2" borderId="0" xfId="0" applyFont="1" applyFill="1" applyBorder="1"/>
    <xf numFmtId="0" fontId="7" fillId="0" borderId="6" xfId="0" applyFont="1" applyFill="1" applyBorder="1"/>
    <xf numFmtId="0" fontId="7" fillId="0" borderId="2" xfId="0" applyFont="1" applyFill="1" applyBorder="1"/>
    <xf numFmtId="0" fontId="7" fillId="2" borderId="0" xfId="0" applyFont="1" applyFill="1" applyAlignment="1">
      <alignment horizontal="right"/>
    </xf>
    <xf numFmtId="10" fontId="7" fillId="0" borderId="12" xfId="8" applyNumberFormat="1" applyFont="1" applyBorder="1" applyAlignment="1">
      <alignment horizontal="right"/>
    </xf>
    <xf numFmtId="3" fontId="10" fillId="2" borderId="0" xfId="0" applyNumberFormat="1" applyFont="1" applyFill="1" applyAlignment="1">
      <alignment vertical="center"/>
    </xf>
    <xf numFmtId="0" fontId="7" fillId="2" borderId="26" xfId="0" applyFont="1" applyFill="1" applyBorder="1"/>
    <xf numFmtId="0" fontId="0" fillId="0" borderId="0" xfId="0" applyAlignment="1">
      <alignment vertical="center"/>
    </xf>
    <xf numFmtId="0" fontId="11" fillId="0" borderId="8" xfId="0" applyFont="1" applyBorder="1"/>
    <xf numFmtId="169" fontId="7" fillId="2" borderId="0" xfId="7" applyNumberFormat="1" applyFont="1" applyFill="1" applyBorder="1"/>
    <xf numFmtId="10" fontId="10" fillId="2" borderId="0" xfId="0" applyNumberFormat="1" applyFont="1" applyFill="1"/>
    <xf numFmtId="0" fontId="10" fillId="2" borderId="0" xfId="0" applyFont="1" applyFill="1" applyBorder="1"/>
    <xf numFmtId="10" fontId="8" fillId="2" borderId="0" xfId="0" applyNumberFormat="1" applyFont="1" applyFill="1" applyBorder="1" applyAlignment="1">
      <alignment horizontal="right"/>
    </xf>
    <xf numFmtId="0" fontId="7" fillId="2" borderId="10" xfId="0" applyFont="1" applyFill="1" applyBorder="1" applyAlignment="1">
      <alignment horizontal="right"/>
    </xf>
    <xf numFmtId="0" fontId="7" fillId="2" borderId="26" xfId="0" applyFont="1" applyFill="1" applyBorder="1" applyAlignment="1">
      <alignment horizontal="right"/>
    </xf>
    <xf numFmtId="10" fontId="7" fillId="0" borderId="23" xfId="8" applyNumberFormat="1" applyFont="1" applyBorder="1" applyAlignment="1">
      <alignment horizontal="right"/>
    </xf>
    <xf numFmtId="0" fontId="7" fillId="2" borderId="0" xfId="0" applyFont="1" applyFill="1" applyBorder="1" applyAlignment="1">
      <alignment horizontal="right"/>
    </xf>
    <xf numFmtId="10" fontId="7" fillId="0" borderId="27" xfId="8" applyNumberFormat="1" applyFont="1" applyBorder="1" applyAlignment="1">
      <alignment horizontal="right"/>
    </xf>
    <xf numFmtId="0" fontId="8" fillId="0" borderId="15" xfId="0" applyFont="1" applyBorder="1" applyAlignment="1">
      <alignment horizontal="right"/>
    </xf>
    <xf numFmtId="10" fontId="7" fillId="0" borderId="25" xfId="8" applyNumberFormat="1" applyFont="1" applyBorder="1" applyAlignment="1">
      <alignment horizontal="right"/>
    </xf>
    <xf numFmtId="0" fontId="13" fillId="3" borderId="15" xfId="9" applyFont="1" applyFill="1" applyBorder="1" applyAlignment="1"/>
    <xf numFmtId="10" fontId="12" fillId="0" borderId="15" xfId="8" applyNumberFormat="1" applyFont="1" applyBorder="1" applyAlignment="1">
      <alignment horizontal="right"/>
    </xf>
    <xf numFmtId="10" fontId="12" fillId="0" borderId="16" xfId="8" applyNumberFormat="1" applyFont="1" applyBorder="1" applyAlignment="1">
      <alignment horizontal="right"/>
    </xf>
    <xf numFmtId="0" fontId="14" fillId="3" borderId="9" xfId="9" applyFont="1" applyFill="1" applyBorder="1" applyAlignment="1"/>
    <xf numFmtId="10" fontId="12" fillId="0" borderId="13" xfId="8" applyNumberFormat="1" applyFont="1" applyBorder="1" applyAlignment="1">
      <alignment horizontal="right"/>
    </xf>
    <xf numFmtId="0" fontId="13" fillId="3" borderId="11" xfId="0" applyFont="1" applyFill="1" applyBorder="1" applyAlignment="1">
      <alignment horizontal="center"/>
    </xf>
    <xf numFmtId="10" fontId="12" fillId="4" borderId="13" xfId="8" applyNumberFormat="1" applyFont="1" applyFill="1" applyBorder="1"/>
    <xf numFmtId="0" fontId="7" fillId="2" borderId="5" xfId="0" applyFont="1" applyFill="1" applyBorder="1"/>
    <xf numFmtId="10" fontId="12" fillId="4" borderId="13" xfId="0" applyNumberFormat="1" applyFont="1" applyFill="1" applyBorder="1"/>
    <xf numFmtId="10" fontId="12" fillId="4" borderId="28" xfId="0" applyNumberFormat="1" applyFont="1" applyFill="1" applyBorder="1"/>
    <xf numFmtId="0" fontId="16" fillId="0" borderId="3" xfId="0" applyFont="1" applyFill="1" applyBorder="1"/>
    <xf numFmtId="0" fontId="17" fillId="2" borderId="0" xfId="0" applyFont="1" applyFill="1"/>
    <xf numFmtId="0" fontId="17" fillId="2" borderId="0" xfId="0" applyFont="1" applyFill="1" applyAlignment="1">
      <alignment vertical="center"/>
    </xf>
    <xf numFmtId="0" fontId="18" fillId="2" borderId="0" xfId="0" applyFont="1" applyFill="1" applyAlignment="1">
      <alignment vertical="center"/>
    </xf>
    <xf numFmtId="0" fontId="11" fillId="0" borderId="2" xfId="0" applyFont="1" applyFill="1" applyBorder="1"/>
    <xf numFmtId="10" fontId="7" fillId="0" borderId="23" xfId="8" applyNumberFormat="1" applyFont="1" applyFill="1" applyBorder="1" applyAlignment="1">
      <alignment horizontal="right"/>
    </xf>
    <xf numFmtId="10" fontId="12" fillId="4" borderId="15" xfId="0" applyNumberFormat="1" applyFont="1" applyFill="1" applyBorder="1" applyAlignment="1">
      <alignment horizontal="right"/>
    </xf>
    <xf numFmtId="10" fontId="7" fillId="0" borderId="23" xfId="0" applyNumberFormat="1" applyFont="1" applyBorder="1" applyAlignment="1">
      <alignment horizontal="right"/>
    </xf>
    <xf numFmtId="10" fontId="7" fillId="4" borderId="12" xfId="0" applyNumberFormat="1" applyFont="1" applyFill="1" applyBorder="1" applyAlignment="1">
      <alignment horizontal="right"/>
    </xf>
    <xf numFmtId="10" fontId="7" fillId="0" borderId="25" xfId="0" applyNumberFormat="1" applyFont="1" applyBorder="1" applyAlignment="1">
      <alignment horizontal="right"/>
    </xf>
    <xf numFmtId="10" fontId="12" fillId="0" borderId="15" xfId="0" applyNumberFormat="1" applyFont="1" applyBorder="1" applyAlignment="1">
      <alignment horizontal="right"/>
    </xf>
    <xf numFmtId="10" fontId="7" fillId="0" borderId="12" xfId="0" applyNumberFormat="1" applyFont="1" applyBorder="1" applyAlignment="1">
      <alignment horizontal="right"/>
    </xf>
    <xf numFmtId="170" fontId="7" fillId="0" borderId="5" xfId="0" applyNumberFormat="1" applyFont="1" applyBorder="1" applyAlignment="1">
      <alignment horizontal="right"/>
    </xf>
    <xf numFmtId="170" fontId="7" fillId="0" borderId="22" xfId="0" applyNumberFormat="1" applyFont="1" applyBorder="1" applyAlignment="1">
      <alignment horizontal="right"/>
    </xf>
    <xf numFmtId="170" fontId="7" fillId="0" borderId="6" xfId="0" applyNumberFormat="1" applyFont="1" applyBorder="1" applyAlignment="1">
      <alignment horizontal="right"/>
    </xf>
    <xf numFmtId="170" fontId="7" fillId="0" borderId="19" xfId="0" applyNumberFormat="1" applyFont="1" applyBorder="1" applyAlignment="1">
      <alignment horizontal="right"/>
    </xf>
    <xf numFmtId="170" fontId="7" fillId="0" borderId="13" xfId="0" applyNumberFormat="1" applyFont="1" applyBorder="1" applyAlignment="1">
      <alignment horizontal="right"/>
    </xf>
    <xf numFmtId="170" fontId="7" fillId="0" borderId="23" xfId="7" applyNumberFormat="1" applyFont="1" applyBorder="1" applyAlignment="1">
      <alignment horizontal="right"/>
    </xf>
    <xf numFmtId="170" fontId="7" fillId="0" borderId="24" xfId="7" applyNumberFormat="1" applyFont="1" applyBorder="1" applyAlignment="1">
      <alignment horizontal="right"/>
    </xf>
    <xf numFmtId="170" fontId="7" fillId="0" borderId="6" xfId="7" applyNumberFormat="1" applyFont="1" applyBorder="1" applyAlignment="1">
      <alignment horizontal="right"/>
    </xf>
    <xf numFmtId="170" fontId="7" fillId="0" borderId="19" xfId="7" applyNumberFormat="1" applyFont="1" applyBorder="1" applyAlignment="1">
      <alignment horizontal="right"/>
    </xf>
    <xf numFmtId="170" fontId="7" fillId="0" borderId="25" xfId="7" applyNumberFormat="1" applyFont="1" applyBorder="1" applyAlignment="1">
      <alignment horizontal="right"/>
    </xf>
    <xf numFmtId="170" fontId="7" fillId="0" borderId="29" xfId="7" applyNumberFormat="1" applyFont="1" applyBorder="1" applyAlignment="1">
      <alignment horizontal="right"/>
    </xf>
    <xf numFmtId="170" fontId="16" fillId="0" borderId="23" xfId="0" applyNumberFormat="1" applyFont="1" applyBorder="1" applyAlignment="1">
      <alignment horizontal="right"/>
    </xf>
    <xf numFmtId="170" fontId="7" fillId="0" borderId="5" xfId="7" applyNumberFormat="1" applyFont="1" applyFill="1" applyBorder="1" applyAlignment="1">
      <alignment horizontal="right"/>
    </xf>
    <xf numFmtId="170" fontId="7" fillId="0" borderId="22" xfId="7" applyNumberFormat="1" applyFont="1" applyFill="1" applyBorder="1" applyAlignment="1">
      <alignment horizontal="right"/>
    </xf>
    <xf numFmtId="170" fontId="16" fillId="0" borderId="5" xfId="0" applyNumberFormat="1" applyFont="1" applyBorder="1" applyAlignment="1">
      <alignment horizontal="right"/>
    </xf>
    <xf numFmtId="170" fontId="16" fillId="0" borderId="12" xfId="0" applyNumberFormat="1" applyFont="1" applyBorder="1" applyAlignment="1">
      <alignment horizontal="right"/>
    </xf>
    <xf numFmtId="170" fontId="7" fillId="0" borderId="5" xfId="0" applyNumberFormat="1" applyFont="1" applyBorder="1"/>
    <xf numFmtId="170" fontId="7" fillId="0" borderId="6" xfId="0" applyNumberFormat="1" applyFont="1" applyBorder="1"/>
    <xf numFmtId="170" fontId="7" fillId="0" borderId="19" xfId="0" applyNumberFormat="1" applyFont="1" applyBorder="1"/>
    <xf numFmtId="171" fontId="7" fillId="0" borderId="23" xfId="0" applyNumberFormat="1" applyFont="1" applyFill="1" applyBorder="1"/>
    <xf numFmtId="170" fontId="7" fillId="0" borderId="18" xfId="5" applyNumberFormat="1" applyFont="1" applyBorder="1" applyAlignment="1">
      <alignment horizontal="right"/>
    </xf>
    <xf numFmtId="171" fontId="7" fillId="0" borderId="6" xfId="0" applyNumberFormat="1" applyFont="1" applyFill="1" applyBorder="1"/>
    <xf numFmtId="171" fontId="7" fillId="0" borderId="2" xfId="0" applyNumberFormat="1" applyFont="1" applyFill="1" applyBorder="1"/>
    <xf numFmtId="171" fontId="7" fillId="0" borderId="32" xfId="0" applyNumberFormat="1" applyFont="1" applyFill="1" applyBorder="1"/>
    <xf numFmtId="171" fontId="7" fillId="0" borderId="20" xfId="0" applyNumberFormat="1" applyFont="1" applyFill="1" applyBorder="1"/>
    <xf numFmtId="10" fontId="16" fillId="0" borderId="13" xfId="8" applyNumberFormat="1" applyFont="1" applyBorder="1"/>
    <xf numFmtId="10" fontId="16" fillId="0" borderId="28" xfId="8" applyNumberFormat="1" applyFont="1" applyBorder="1"/>
    <xf numFmtId="0" fontId="12" fillId="4" borderId="15" xfId="0" applyFont="1" applyFill="1" applyBorder="1"/>
    <xf numFmtId="0" fontId="8" fillId="0" borderId="7" xfId="0" applyFont="1" applyFill="1" applyBorder="1"/>
    <xf numFmtId="10" fontId="8" fillId="0" borderId="11" xfId="0" applyNumberFormat="1" applyFont="1" applyFill="1" applyBorder="1" applyAlignment="1">
      <alignment horizontal="right"/>
    </xf>
    <xf numFmtId="0" fontId="0" fillId="2" borderId="8" xfId="0" applyFill="1" applyBorder="1"/>
    <xf numFmtId="0" fontId="16" fillId="4" borderId="12" xfId="0" applyFont="1" applyFill="1" applyBorder="1" applyAlignment="1">
      <alignment horizontal="right"/>
    </xf>
    <xf numFmtId="0" fontId="7" fillId="6" borderId="1" xfId="0" applyFont="1" applyFill="1" applyBorder="1"/>
    <xf numFmtId="0" fontId="7" fillId="5" borderId="2" xfId="0" applyFont="1" applyFill="1" applyBorder="1"/>
    <xf numFmtId="0" fontId="7" fillId="7" borderId="2" xfId="0" applyFont="1" applyFill="1" applyBorder="1"/>
    <xf numFmtId="0" fontId="7" fillId="8" borderId="2" xfId="0" applyFont="1" applyFill="1" applyBorder="1"/>
    <xf numFmtId="0" fontId="7" fillId="9" borderId="2" xfId="0" applyFont="1" applyFill="1" applyBorder="1"/>
    <xf numFmtId="0" fontId="7" fillId="10" borderId="2" xfId="0" applyFont="1" applyFill="1" applyBorder="1"/>
    <xf numFmtId="0" fontId="7" fillId="11" borderId="2" xfId="0" applyFont="1" applyFill="1" applyBorder="1"/>
    <xf numFmtId="0" fontId="7" fillId="12" borderId="2" xfId="0" applyFont="1" applyFill="1" applyBorder="1"/>
    <xf numFmtId="0" fontId="7" fillId="14" borderId="2" xfId="0" applyFont="1" applyFill="1" applyBorder="1"/>
    <xf numFmtId="0" fontId="20" fillId="13" borderId="2" xfId="0" applyFont="1" applyFill="1" applyBorder="1"/>
    <xf numFmtId="165" fontId="8" fillId="2" borderId="10" xfId="0" applyNumberFormat="1" applyFont="1" applyFill="1" applyBorder="1"/>
    <xf numFmtId="0" fontId="21" fillId="2" borderId="0" xfId="0" applyFont="1" applyFill="1"/>
    <xf numFmtId="0" fontId="5" fillId="2" borderId="0" xfId="0" applyFont="1" applyFill="1"/>
    <xf numFmtId="0" fontId="8" fillId="0" borderId="2" xfId="0" applyFont="1" applyBorder="1"/>
    <xf numFmtId="0" fontId="8" fillId="4" borderId="4" xfId="0" applyFont="1" applyFill="1" applyBorder="1"/>
    <xf numFmtId="0" fontId="7" fillId="15" borderId="2" xfId="0" applyFont="1" applyFill="1" applyBorder="1"/>
    <xf numFmtId="9" fontId="7" fillId="15" borderId="11" xfId="8" applyNumberFormat="1" applyFont="1" applyFill="1" applyBorder="1"/>
    <xf numFmtId="0" fontId="8" fillId="4" borderId="9" xfId="0" applyFont="1" applyFill="1" applyBorder="1"/>
    <xf numFmtId="0" fontId="8" fillId="0" borderId="0" xfId="0" applyFont="1" applyBorder="1"/>
    <xf numFmtId="0" fontId="7" fillId="0" borderId="15" xfId="0" applyFont="1" applyBorder="1"/>
    <xf numFmtId="170" fontId="7" fillId="0" borderId="15" xfId="13" applyNumberFormat="1" applyFont="1" applyBorder="1"/>
    <xf numFmtId="173" fontId="2" fillId="2" borderId="0" xfId="0" applyNumberFormat="1" applyFont="1" applyFill="1"/>
    <xf numFmtId="174" fontId="0" fillId="2" borderId="0" xfId="0" applyNumberFormat="1" applyFill="1"/>
    <xf numFmtId="10" fontId="0" fillId="2" borderId="0" xfId="0" applyNumberFormat="1" applyFill="1"/>
    <xf numFmtId="164" fontId="7" fillId="2" borderId="15" xfId="6" applyNumberFormat="1" applyFont="1" applyFill="1" applyBorder="1"/>
    <xf numFmtId="171" fontId="7" fillId="15" borderId="6" xfId="0" applyNumberFormat="1" applyFont="1" applyFill="1" applyBorder="1"/>
    <xf numFmtId="0" fontId="3" fillId="2" borderId="0" xfId="0" applyFont="1" applyFill="1" applyBorder="1"/>
    <xf numFmtId="0" fontId="14" fillId="3" borderId="9" xfId="0" applyFont="1" applyFill="1" applyBorder="1"/>
    <xf numFmtId="176" fontId="7" fillId="15" borderId="2" xfId="0" applyNumberFormat="1" applyFont="1" applyFill="1" applyBorder="1" applyAlignment="1">
      <alignment horizontal="center"/>
    </xf>
    <xf numFmtId="0" fontId="11" fillId="15" borderId="6" xfId="0" applyFont="1" applyFill="1" applyBorder="1"/>
    <xf numFmtId="10" fontId="11" fillId="15" borderId="23" xfId="8" applyNumberFormat="1" applyFont="1" applyFill="1" applyBorder="1" applyAlignment="1">
      <alignment horizontal="right"/>
    </xf>
    <xf numFmtId="10" fontId="11" fillId="15" borderId="22" xfId="8" applyNumberFormat="1" applyFont="1" applyFill="1" applyBorder="1" applyAlignment="1">
      <alignment horizontal="right"/>
    </xf>
    <xf numFmtId="0" fontId="8" fillId="0" borderId="15" xfId="0" applyFont="1" applyBorder="1"/>
    <xf numFmtId="0" fontId="8" fillId="0" borderId="13" xfId="0" applyFont="1" applyBorder="1"/>
    <xf numFmtId="10" fontId="7" fillId="2" borderId="13" xfId="8" applyNumberFormat="1" applyFont="1" applyFill="1" applyBorder="1"/>
    <xf numFmtId="43" fontId="10" fillId="2" borderId="0" xfId="0" applyNumberFormat="1" applyFont="1" applyFill="1"/>
    <xf numFmtId="0" fontId="2" fillId="16" borderId="30" xfId="0" applyFont="1" applyFill="1" applyBorder="1"/>
    <xf numFmtId="0" fontId="2" fillId="2" borderId="0" xfId="0" applyFont="1" applyFill="1"/>
    <xf numFmtId="177" fontId="3" fillId="2" borderId="0" xfId="14" applyNumberFormat="1" applyFont="1" applyFill="1"/>
    <xf numFmtId="177" fontId="21" fillId="2" borderId="0" xfId="14" applyNumberFormat="1" applyFont="1" applyFill="1"/>
    <xf numFmtId="177" fontId="23" fillId="2" borderId="0" xfId="14" applyNumberFormat="1" applyFont="1" applyFill="1"/>
    <xf numFmtId="0" fontId="23" fillId="2" borderId="0" xfId="0" applyFont="1" applyFill="1"/>
    <xf numFmtId="0" fontId="24" fillId="2" borderId="0" xfId="0" applyFont="1" applyFill="1"/>
    <xf numFmtId="0" fontId="21" fillId="2" borderId="0" xfId="0" applyFont="1" applyFill="1" applyAlignment="1">
      <alignment horizontal="center"/>
    </xf>
    <xf numFmtId="177" fontId="3" fillId="2" borderId="0" xfId="0" applyNumberFormat="1" applyFont="1" applyFill="1"/>
    <xf numFmtId="177" fontId="0" fillId="2" borderId="0" xfId="14" applyNumberFormat="1" applyFont="1" applyFill="1"/>
    <xf numFmtId="177" fontId="0" fillId="2" borderId="0" xfId="0" applyNumberFormat="1" applyFill="1"/>
    <xf numFmtId="164" fontId="3" fillId="2" borderId="0" xfId="0" applyNumberFormat="1" applyFont="1" applyFill="1"/>
    <xf numFmtId="0" fontId="8" fillId="15" borderId="2" xfId="0" applyFont="1" applyFill="1" applyBorder="1"/>
    <xf numFmtId="0" fontId="2" fillId="15" borderId="0" xfId="0" applyFont="1" applyFill="1"/>
    <xf numFmtId="2" fontId="0" fillId="2" borderId="0" xfId="0" applyNumberFormat="1" applyFill="1"/>
    <xf numFmtId="0" fontId="7" fillId="15" borderId="3" xfId="0" applyFont="1" applyFill="1" applyBorder="1" applyAlignment="1">
      <alignment wrapText="1"/>
    </xf>
    <xf numFmtId="0" fontId="8" fillId="15" borderId="4" xfId="0" applyFont="1" applyFill="1" applyBorder="1"/>
    <xf numFmtId="0" fontId="7" fillId="15" borderId="0" xfId="0" applyFont="1" applyFill="1"/>
    <xf numFmtId="0" fontId="8" fillId="15" borderId="14" xfId="0" applyFont="1" applyFill="1" applyBorder="1"/>
    <xf numFmtId="10" fontId="7" fillId="0" borderId="15" xfId="8" applyNumberFormat="1" applyFont="1" applyBorder="1"/>
    <xf numFmtId="10" fontId="8" fillId="0" borderId="12" xfId="8" applyNumberFormat="1" applyFont="1" applyBorder="1"/>
    <xf numFmtId="10" fontId="8" fillId="0" borderId="15" xfId="8" applyNumberFormat="1" applyFont="1" applyBorder="1"/>
    <xf numFmtId="164" fontId="7" fillId="15" borderId="15" xfId="3" applyNumberFormat="1" applyFont="1" applyFill="1" applyBorder="1" applyAlignment="1">
      <alignment horizontal="right"/>
    </xf>
    <xf numFmtId="164" fontId="7" fillId="15" borderId="16" xfId="3" applyNumberFormat="1" applyFont="1" applyFill="1" applyBorder="1" applyAlignment="1">
      <alignment horizontal="right"/>
    </xf>
    <xf numFmtId="0" fontId="16" fillId="0" borderId="15" xfId="0" applyFont="1" applyBorder="1"/>
    <xf numFmtId="0" fontId="7" fillId="15" borderId="15" xfId="0" applyFont="1" applyFill="1" applyBorder="1"/>
    <xf numFmtId="0" fontId="8" fillId="15" borderId="15" xfId="0" applyFont="1" applyFill="1" applyBorder="1"/>
    <xf numFmtId="170" fontId="7" fillId="0" borderId="15" xfId="13" applyNumberFormat="1" applyFont="1" applyBorder="1" applyAlignment="1">
      <alignment horizontal="right"/>
    </xf>
    <xf numFmtId="0" fontId="7" fillId="15" borderId="15" xfId="0" applyFont="1" applyFill="1" applyBorder="1" applyAlignment="1">
      <alignment horizontal="left" indent="1"/>
    </xf>
    <xf numFmtId="10" fontId="24" fillId="15" borderId="0" xfId="0" applyNumberFormat="1" applyFont="1" applyFill="1"/>
    <xf numFmtId="177" fontId="23" fillId="15" borderId="0" xfId="14" applyNumberFormat="1" applyFont="1" applyFill="1"/>
    <xf numFmtId="0" fontId="5" fillId="16" borderId="35" xfId="0" applyFont="1" applyFill="1" applyBorder="1" applyAlignment="1">
      <alignment horizontal="center" vertical="center" wrapText="1"/>
    </xf>
    <xf numFmtId="0" fontId="2" fillId="16" borderId="36" xfId="0" applyFont="1" applyFill="1" applyBorder="1"/>
    <xf numFmtId="166" fontId="2" fillId="17" borderId="37" xfId="7" applyNumberFormat="1" applyFont="1" applyFill="1" applyBorder="1"/>
    <xf numFmtId="10" fontId="2" fillId="16" borderId="37" xfId="0" applyNumberFormat="1" applyFont="1" applyFill="1" applyBorder="1"/>
    <xf numFmtId="0" fontId="2" fillId="16" borderId="38" xfId="0" applyFont="1" applyFill="1" applyBorder="1"/>
    <xf numFmtId="0" fontId="25" fillId="18" borderId="39" xfId="0" applyFont="1" applyFill="1" applyBorder="1"/>
    <xf numFmtId="0" fontId="0" fillId="2" borderId="0" xfId="0" applyFill="1" applyBorder="1"/>
    <xf numFmtId="0" fontId="13" fillId="15" borderId="0" xfId="9" applyFont="1" applyFill="1" applyBorder="1" applyAlignment="1"/>
    <xf numFmtId="0" fontId="26" fillId="4" borderId="13" xfId="0" applyFont="1" applyFill="1" applyBorder="1"/>
    <xf numFmtId="10" fontId="25" fillId="3" borderId="30" xfId="0" applyNumberFormat="1" applyFont="1" applyFill="1" applyBorder="1" applyAlignment="1">
      <alignment horizontal="right"/>
    </xf>
    <xf numFmtId="0" fontId="26" fillId="4" borderId="10" xfId="0" applyFont="1" applyFill="1" applyBorder="1"/>
    <xf numFmtId="10" fontId="5" fillId="19" borderId="29" xfId="8" applyNumberFormat="1" applyFont="1" applyFill="1" applyBorder="1" applyAlignment="1">
      <alignment horizontal="right"/>
    </xf>
    <xf numFmtId="10" fontId="5" fillId="19" borderId="13" xfId="8" applyNumberFormat="1" applyFont="1" applyFill="1" applyBorder="1" applyAlignment="1">
      <alignment horizontal="right"/>
    </xf>
    <xf numFmtId="164" fontId="8" fillId="6" borderId="13" xfId="3" applyNumberFormat="1" applyFont="1" applyFill="1" applyBorder="1"/>
    <xf numFmtId="164" fontId="11" fillId="6" borderId="6" xfId="0" applyNumberFormat="1" applyFont="1" applyFill="1" applyBorder="1"/>
    <xf numFmtId="164" fontId="7" fillId="6" borderId="6" xfId="0" applyNumberFormat="1" applyFont="1" applyFill="1" applyBorder="1"/>
    <xf numFmtId="164" fontId="7" fillId="6" borderId="19" xfId="0" applyNumberFormat="1" applyFont="1" applyFill="1" applyBorder="1"/>
    <xf numFmtId="164" fontId="7" fillId="6" borderId="25" xfId="0" applyNumberFormat="1" applyFont="1" applyFill="1" applyBorder="1"/>
    <xf numFmtId="164" fontId="11" fillId="6" borderId="25" xfId="0" applyNumberFormat="1" applyFont="1" applyFill="1" applyBorder="1"/>
    <xf numFmtId="164" fontId="12" fillId="6" borderId="13" xfId="0" applyNumberFormat="1" applyFont="1" applyFill="1" applyBorder="1"/>
    <xf numFmtId="4" fontId="7" fillId="6" borderId="0" xfId="0" applyNumberFormat="1" applyFont="1" applyFill="1"/>
    <xf numFmtId="4" fontId="7" fillId="6" borderId="5" xfId="0" applyNumberFormat="1" applyFont="1" applyFill="1" applyBorder="1"/>
    <xf numFmtId="4" fontId="7" fillId="6" borderId="22" xfId="0" applyNumberFormat="1" applyFont="1" applyFill="1" applyBorder="1"/>
    <xf numFmtId="164" fontId="12" fillId="6" borderId="15" xfId="0" applyNumberFormat="1" applyFont="1" applyFill="1" applyBorder="1"/>
    <xf numFmtId="164" fontId="12" fillId="6" borderId="16" xfId="0" applyNumberFormat="1" applyFont="1" applyFill="1" applyBorder="1"/>
    <xf numFmtId="10" fontId="7" fillId="6" borderId="5" xfId="8" applyNumberFormat="1" applyFont="1" applyFill="1" applyBorder="1"/>
    <xf numFmtId="10" fontId="7" fillId="6" borderId="22" xfId="8" applyNumberFormat="1" applyFont="1" applyFill="1" applyBorder="1"/>
    <xf numFmtId="10" fontId="7" fillId="6" borderId="23" xfId="8" applyNumberFormat="1" applyFont="1" applyFill="1" applyBorder="1"/>
    <xf numFmtId="10" fontId="7" fillId="6" borderId="24" xfId="8" applyNumberFormat="1" applyFont="1" applyFill="1" applyBorder="1"/>
    <xf numFmtId="164" fontId="7" fillId="6" borderId="15" xfId="0" applyNumberFormat="1" applyFont="1" applyFill="1" applyBorder="1"/>
    <xf numFmtId="164" fontId="8" fillId="6" borderId="15" xfId="0" applyNumberFormat="1" applyFont="1" applyFill="1" applyBorder="1"/>
    <xf numFmtId="0" fontId="2" fillId="6" borderId="0" xfId="0" applyFont="1" applyFill="1"/>
    <xf numFmtId="164" fontId="7" fillId="6" borderId="0" xfId="0" applyNumberFormat="1" applyFont="1" applyFill="1"/>
    <xf numFmtId="164" fontId="7" fillId="6" borderId="10" xfId="0" applyNumberFormat="1" applyFont="1" applyFill="1" applyBorder="1"/>
    <xf numFmtId="164" fontId="7" fillId="6" borderId="26" xfId="0" applyNumberFormat="1" applyFont="1" applyFill="1" applyBorder="1"/>
    <xf numFmtId="164" fontId="16" fillId="6" borderId="15" xfId="0" applyNumberFormat="1" applyFont="1" applyFill="1" applyBorder="1"/>
    <xf numFmtId="164" fontId="12" fillId="6" borderId="12" xfId="0" applyNumberFormat="1" applyFont="1" applyFill="1" applyBorder="1"/>
    <xf numFmtId="164" fontId="8" fillId="6" borderId="12" xfId="0" applyNumberFormat="1" applyFont="1" applyFill="1" applyBorder="1"/>
    <xf numFmtId="164" fontId="8" fillId="6" borderId="0" xfId="0" applyNumberFormat="1" applyFont="1" applyFill="1" applyBorder="1"/>
    <xf numFmtId="164" fontId="8" fillId="6" borderId="23" xfId="0" applyNumberFormat="1" applyFont="1" applyFill="1" applyBorder="1"/>
    <xf numFmtId="172" fontId="8" fillId="6" borderId="15" xfId="13" applyNumberFormat="1" applyFont="1" applyFill="1" applyBorder="1" applyAlignment="1">
      <alignment horizontal="right"/>
    </xf>
    <xf numFmtId="170" fontId="8" fillId="6" borderId="12" xfId="13" applyNumberFormat="1" applyFont="1" applyFill="1" applyBorder="1" applyAlignment="1">
      <alignment horizontal="right"/>
    </xf>
    <xf numFmtId="164" fontId="7" fillId="6" borderId="5" xfId="0" applyNumberFormat="1" applyFont="1" applyFill="1" applyBorder="1"/>
    <xf numFmtId="10" fontId="12" fillId="6" borderId="13" xfId="8" applyNumberFormat="1" applyFont="1" applyFill="1" applyBorder="1"/>
    <xf numFmtId="164" fontId="7" fillId="6" borderId="15" xfId="2" applyNumberFormat="1" applyFont="1" applyFill="1" applyBorder="1"/>
    <xf numFmtId="170" fontId="16" fillId="6" borderId="15" xfId="2" applyNumberFormat="1" applyFont="1" applyFill="1" applyBorder="1" applyAlignment="1">
      <alignment horizontal="right"/>
    </xf>
    <xf numFmtId="164" fontId="7" fillId="6" borderId="23" xfId="0" applyNumberFormat="1" applyFont="1" applyFill="1" applyBorder="1" applyAlignment="1">
      <alignment horizontal="right"/>
    </xf>
    <xf numFmtId="164" fontId="7" fillId="6" borderId="33" xfId="0" applyNumberFormat="1" applyFont="1" applyFill="1" applyBorder="1" applyAlignment="1">
      <alignment horizontal="right"/>
    </xf>
    <xf numFmtId="164" fontId="7" fillId="6" borderId="24" xfId="0" applyNumberFormat="1" applyFont="1" applyFill="1" applyBorder="1" applyAlignment="1">
      <alignment horizontal="right"/>
    </xf>
    <xf numFmtId="164" fontId="7" fillId="6" borderId="6" xfId="0" applyNumberFormat="1" applyFont="1" applyFill="1" applyBorder="1" applyAlignment="1">
      <alignment horizontal="right"/>
    </xf>
    <xf numFmtId="164" fontId="7" fillId="6" borderId="32" xfId="0" applyNumberFormat="1" applyFont="1" applyFill="1" applyBorder="1" applyAlignment="1">
      <alignment horizontal="right"/>
    </xf>
    <xf numFmtId="164" fontId="7" fillId="6" borderId="19" xfId="0" applyNumberFormat="1" applyFont="1" applyFill="1" applyBorder="1" applyAlignment="1">
      <alignment horizontal="right"/>
    </xf>
    <xf numFmtId="164" fontId="11" fillId="6" borderId="6" xfId="0" applyNumberFormat="1" applyFont="1" applyFill="1" applyBorder="1" applyAlignment="1">
      <alignment horizontal="right"/>
    </xf>
    <xf numFmtId="164" fontId="11" fillId="6" borderId="32" xfId="0" applyNumberFormat="1" applyFont="1" applyFill="1" applyBorder="1" applyAlignment="1">
      <alignment horizontal="right"/>
    </xf>
    <xf numFmtId="164" fontId="11" fillId="6" borderId="19" xfId="0" applyNumberFormat="1" applyFont="1" applyFill="1" applyBorder="1" applyAlignment="1">
      <alignment horizontal="right"/>
    </xf>
    <xf numFmtId="164" fontId="11" fillId="6" borderId="12" xfId="0" applyNumberFormat="1" applyFont="1" applyFill="1" applyBorder="1" applyAlignment="1">
      <alignment horizontal="right"/>
    </xf>
    <xf numFmtId="10" fontId="7" fillId="6" borderId="5" xfId="8" applyNumberFormat="1" applyFont="1" applyFill="1" applyBorder="1" applyAlignment="1">
      <alignment horizontal="right"/>
    </xf>
    <xf numFmtId="10" fontId="7" fillId="6" borderId="22" xfId="8" applyNumberFormat="1" applyFont="1" applyFill="1" applyBorder="1" applyAlignment="1">
      <alignment horizontal="right"/>
    </xf>
    <xf numFmtId="10" fontId="7" fillId="6" borderId="6" xfId="8" applyNumberFormat="1" applyFont="1" applyFill="1" applyBorder="1" applyAlignment="1">
      <alignment horizontal="right"/>
    </xf>
    <xf numFmtId="10" fontId="7" fillId="6" borderId="19" xfId="8" applyNumberFormat="1" applyFont="1" applyFill="1" applyBorder="1" applyAlignment="1">
      <alignment horizontal="right"/>
    </xf>
    <xf numFmtId="10" fontId="7" fillId="6" borderId="13" xfId="8" applyNumberFormat="1" applyFont="1" applyFill="1" applyBorder="1" applyAlignment="1">
      <alignment horizontal="right"/>
    </xf>
    <xf numFmtId="10" fontId="7" fillId="6" borderId="28" xfId="8" applyNumberFormat="1" applyFont="1" applyFill="1" applyBorder="1" applyAlignment="1">
      <alignment horizontal="right"/>
    </xf>
    <xf numFmtId="10" fontId="16" fillId="6" borderId="5" xfId="8" applyNumberFormat="1" applyFont="1" applyFill="1" applyBorder="1" applyAlignment="1">
      <alignment horizontal="right"/>
    </xf>
    <xf numFmtId="10" fontId="16" fillId="6" borderId="23" xfId="8" applyNumberFormat="1" applyFont="1" applyFill="1" applyBorder="1" applyAlignment="1">
      <alignment horizontal="right"/>
    </xf>
    <xf numFmtId="10" fontId="16" fillId="6" borderId="12" xfId="8" applyNumberFormat="1" applyFont="1" applyFill="1" applyBorder="1" applyAlignment="1">
      <alignment horizontal="right"/>
    </xf>
    <xf numFmtId="177" fontId="2" fillId="6" borderId="37" xfId="14" applyNumberFormat="1" applyFont="1" applyFill="1" applyBorder="1"/>
    <xf numFmtId="10" fontId="2" fillId="6" borderId="37" xfId="8" applyNumberFormat="1" applyFont="1" applyFill="1" applyBorder="1"/>
    <xf numFmtId="164" fontId="7" fillId="6" borderId="15" xfId="6" applyNumberFormat="1" applyFont="1" applyFill="1" applyBorder="1"/>
    <xf numFmtId="164" fontId="8" fillId="6" borderId="12" xfId="4" applyNumberFormat="1" applyFont="1" applyFill="1" applyBorder="1"/>
    <xf numFmtId="164" fontId="8" fillId="6" borderId="10" xfId="4" applyNumberFormat="1" applyFont="1" applyFill="1" applyBorder="1"/>
    <xf numFmtId="164" fontId="8" fillId="6" borderId="15" xfId="4" applyNumberFormat="1" applyFont="1" applyFill="1" applyBorder="1"/>
    <xf numFmtId="166" fontId="8" fillId="6" borderId="10" xfId="0" applyNumberFormat="1" applyFont="1" applyFill="1" applyBorder="1"/>
    <xf numFmtId="166" fontId="8" fillId="6" borderId="12" xfId="0" applyNumberFormat="1" applyFont="1" applyFill="1" applyBorder="1"/>
    <xf numFmtId="10" fontId="7" fillId="6" borderId="11" xfId="8" applyNumberFormat="1" applyFont="1" applyFill="1" applyBorder="1"/>
    <xf numFmtId="10" fontId="7" fillId="6" borderId="15" xfId="8" applyNumberFormat="1" applyFont="1" applyFill="1" applyBorder="1"/>
    <xf numFmtId="10" fontId="12" fillId="6" borderId="28" xfId="8" applyNumberFormat="1" applyFont="1" applyFill="1" applyBorder="1"/>
    <xf numFmtId="10" fontId="7" fillId="6" borderId="15" xfId="0" applyNumberFormat="1" applyFont="1" applyFill="1" applyBorder="1"/>
    <xf numFmtId="10" fontId="26" fillId="6" borderId="16" xfId="0" applyNumberFormat="1" applyFont="1" applyFill="1" applyBorder="1"/>
    <xf numFmtId="164" fontId="8" fillId="6" borderId="15" xfId="6" applyNumberFormat="1" applyFont="1" applyFill="1" applyBorder="1"/>
    <xf numFmtId="175" fontId="7" fillId="6" borderId="15" xfId="6" applyNumberFormat="1" applyFont="1" applyFill="1" applyBorder="1"/>
    <xf numFmtId="175" fontId="8" fillId="6" borderId="15" xfId="6" applyNumberFormat="1" applyFont="1" applyFill="1" applyBorder="1"/>
    <xf numFmtId="10" fontId="2" fillId="6" borderId="27" xfId="8" applyNumberFormat="1" applyFont="1" applyFill="1" applyBorder="1"/>
    <xf numFmtId="10" fontId="26" fillId="6" borderId="34" xfId="0" applyNumberFormat="1" applyFont="1" applyFill="1" applyBorder="1"/>
    <xf numFmtId="10" fontId="12" fillId="6" borderId="15" xfId="8" applyNumberFormat="1" applyFont="1" applyFill="1" applyBorder="1" applyAlignment="1">
      <alignment horizontal="right"/>
    </xf>
    <xf numFmtId="10" fontId="12" fillId="6" borderId="16" xfId="8" applyNumberFormat="1" applyFont="1" applyFill="1" applyBorder="1" applyAlignment="1">
      <alignment horizontal="right"/>
    </xf>
    <xf numFmtId="10" fontId="7" fillId="6" borderId="23" xfId="8" applyNumberFormat="1" applyFont="1" applyFill="1" applyBorder="1" applyAlignment="1">
      <alignment horizontal="right"/>
    </xf>
    <xf numFmtId="10" fontId="7" fillId="6" borderId="24" xfId="8" applyNumberFormat="1" applyFont="1" applyFill="1" applyBorder="1" applyAlignment="1">
      <alignment horizontal="right"/>
    </xf>
    <xf numFmtId="10" fontId="8" fillId="6" borderId="15" xfId="8" applyNumberFormat="1" applyFont="1" applyFill="1" applyBorder="1" applyAlignment="1">
      <alignment horizontal="right"/>
    </xf>
    <xf numFmtId="164" fontId="7" fillId="20" borderId="23" xfId="6" applyNumberFormat="1" applyFont="1" applyFill="1" applyBorder="1"/>
    <xf numFmtId="164" fontId="7" fillId="20" borderId="1" xfId="6" applyNumberFormat="1" applyFont="1" applyFill="1" applyBorder="1"/>
    <xf numFmtId="164" fontId="7" fillId="20" borderId="40" xfId="6" applyNumberFormat="1" applyFont="1" applyFill="1" applyBorder="1"/>
    <xf numFmtId="164" fontId="7" fillId="20" borderId="6" xfId="6" applyNumberFormat="1" applyFont="1" applyFill="1" applyBorder="1"/>
    <xf numFmtId="164" fontId="7" fillId="20" borderId="2" xfId="6" applyNumberFormat="1" applyFont="1" applyFill="1" applyBorder="1"/>
    <xf numFmtId="164" fontId="7" fillId="20" borderId="41" xfId="6" applyNumberFormat="1" applyFont="1" applyFill="1" applyBorder="1"/>
    <xf numFmtId="164" fontId="8" fillId="20" borderId="13" xfId="4" applyNumberFormat="1" applyFont="1" applyFill="1" applyBorder="1"/>
    <xf numFmtId="164" fontId="8" fillId="20" borderId="4" xfId="4" applyNumberFormat="1" applyFont="1" applyFill="1" applyBorder="1"/>
    <xf numFmtId="164" fontId="8" fillId="20" borderId="42" xfId="4" applyNumberFormat="1" applyFont="1" applyFill="1" applyBorder="1"/>
    <xf numFmtId="0" fontId="7" fillId="15" borderId="15" xfId="0" applyFont="1" applyFill="1" applyBorder="1" applyAlignment="1">
      <alignment horizontal="left"/>
    </xf>
    <xf numFmtId="164" fontId="7" fillId="20" borderId="7" xfId="6" applyNumberFormat="1" applyFont="1" applyFill="1" applyBorder="1"/>
    <xf numFmtId="164" fontId="7" fillId="20" borderId="43" xfId="6" applyNumberFormat="1" applyFont="1" applyFill="1" applyBorder="1"/>
    <xf numFmtId="164" fontId="7" fillId="20" borderId="19" xfId="6" applyNumberFormat="1" applyFont="1" applyFill="1" applyBorder="1"/>
    <xf numFmtId="164" fontId="7" fillId="20" borderId="8" xfId="6" applyNumberFormat="1" applyFont="1" applyFill="1" applyBorder="1"/>
    <xf numFmtId="164" fontId="7" fillId="20" borderId="37" xfId="6" applyNumberFormat="1" applyFont="1" applyFill="1" applyBorder="1"/>
    <xf numFmtId="170" fontId="7" fillId="6" borderId="5" xfId="0" applyNumberFormat="1" applyFont="1" applyFill="1" applyBorder="1"/>
    <xf numFmtId="170" fontId="7" fillId="6" borderId="6" xfId="0" applyNumberFormat="1" applyFont="1" applyFill="1" applyBorder="1"/>
    <xf numFmtId="170" fontId="7" fillId="6" borderId="19" xfId="0" applyNumberFormat="1" applyFont="1" applyFill="1" applyBorder="1"/>
    <xf numFmtId="10" fontId="7" fillId="6" borderId="6" xfId="0" applyNumberFormat="1" applyFont="1" applyFill="1" applyBorder="1"/>
    <xf numFmtId="10" fontId="7" fillId="6" borderId="6" xfId="8" applyNumberFormat="1" applyFont="1" applyFill="1" applyBorder="1"/>
    <xf numFmtId="10" fontId="7" fillId="6" borderId="19" xfId="8" applyNumberFormat="1" applyFont="1" applyFill="1" applyBorder="1"/>
    <xf numFmtId="37" fontId="7" fillId="6" borderId="25" xfId="0" applyNumberFormat="1" applyFont="1" applyFill="1" applyBorder="1"/>
    <xf numFmtId="37" fontId="7" fillId="6" borderId="29" xfId="0" applyNumberFormat="1" applyFont="1" applyFill="1" applyBorder="1"/>
    <xf numFmtId="170" fontId="7" fillId="6" borderId="25" xfId="0" applyNumberFormat="1" applyFont="1" applyFill="1" applyBorder="1"/>
    <xf numFmtId="170" fontId="7" fillId="6" borderId="29" xfId="0" applyNumberFormat="1" applyFont="1" applyFill="1" applyBorder="1"/>
    <xf numFmtId="10" fontId="12" fillId="6" borderId="13" xfId="0" applyNumberFormat="1" applyFont="1" applyFill="1" applyBorder="1"/>
    <xf numFmtId="170" fontId="7" fillId="6" borderId="22" xfId="0" applyNumberFormat="1" applyFont="1" applyFill="1" applyBorder="1"/>
    <xf numFmtId="10" fontId="12" fillId="15" borderId="15" xfId="8" applyNumberFormat="1" applyFont="1" applyFill="1" applyBorder="1"/>
    <xf numFmtId="10" fontId="8" fillId="15" borderId="12" xfId="8" applyNumberFormat="1" applyFont="1" applyFill="1" applyBorder="1" applyAlignment="1">
      <alignment horizontal="right"/>
    </xf>
    <xf numFmtId="10" fontId="12" fillId="15" borderId="12" xfId="8" applyNumberFormat="1" applyFont="1" applyFill="1" applyBorder="1" applyAlignment="1">
      <alignment horizontal="right"/>
    </xf>
    <xf numFmtId="10" fontId="12" fillId="15" borderId="31" xfId="8" applyNumberFormat="1" applyFont="1" applyFill="1" applyBorder="1" applyAlignment="1">
      <alignment horizontal="right"/>
    </xf>
  </cellXfs>
  <cellStyles count="18">
    <cellStyle name="Comma" xfId="14" builtinId="3"/>
    <cellStyle name="Comma 2" xfId="15" xr:uid="{B1BF2883-A612-4046-AAEE-0767BED23E6D}"/>
    <cellStyle name="Dezimal_Capital Input Data" xfId="1" xr:uid="{00000000-0005-0000-0000-000000000000}"/>
    <cellStyle name="Dezimal_Capital stock" xfId="13" xr:uid="{84CDB5D3-C913-43C2-A811-8007AD074D12}"/>
    <cellStyle name="Dezimal_Cost of Capital" xfId="2" xr:uid="{00000000-0005-0000-0000-000001000000}"/>
    <cellStyle name="Dezimal_Labor Q&amp;P" xfId="3" xr:uid="{00000000-0005-0000-0000-000002000000}"/>
    <cellStyle name="Dezimal_Outputs" xfId="4" xr:uid="{00000000-0005-0000-0000-000003000000}"/>
    <cellStyle name="Dezimal_Price Indices" xfId="5" xr:uid="{00000000-0005-0000-0000-000004000000}"/>
    <cellStyle name="Dezimal_Sheet1" xfId="6" xr:uid="{00000000-0005-0000-0000-000005000000}"/>
    <cellStyle name="Dezimal_X&amp;Z Factor" xfId="7" xr:uid="{00000000-0005-0000-0000-000006000000}"/>
    <cellStyle name="Normal" xfId="0" builtinId="0"/>
    <cellStyle name="Normal 10 2" xfId="10" xr:uid="{00000000-0005-0000-0000-000008000000}"/>
    <cellStyle name="Normal 2" xfId="11" xr:uid="{00000000-0005-0000-0000-000009000000}"/>
    <cellStyle name="Normal 2 2 2 2" xfId="12" xr:uid="{00000000-0005-0000-0000-00000A000000}"/>
    <cellStyle name="Normal 3" xfId="17" xr:uid="{7B646EC5-6921-4AF9-838F-80AEF6200149}"/>
    <cellStyle name="Percent" xfId="8" builtinId="5"/>
    <cellStyle name="Percent 2" xfId="16" xr:uid="{2AF1046F-BD13-48E2-87B5-02C6E2CA1537}"/>
    <cellStyle name="Standard_DataRequirements_V3.92" xfId="9" xr:uid="{00000000-0005-0000-0000-00000C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E6E6E6"/>
      <rgbColor rgb="00C3CFE1"/>
      <rgbColor rgb="006685B3"/>
      <rgbColor rgb="00FFAA1F"/>
      <rgbColor rgb="0000337F"/>
      <rgbColor rgb="004F4F4F"/>
      <rgbColor rgb="00000000"/>
      <rgbColor rgb="00FFFFFF"/>
      <rgbColor rgb="00E6E6E6"/>
      <rgbColor rgb="00C3CFE1"/>
      <rgbColor rgb="006685B3"/>
      <rgbColor rgb="00FFAA1F"/>
      <rgbColor rgb="0000337F"/>
      <rgbColor rgb="004F4F4F"/>
      <rgbColor rgb="00000000"/>
      <rgbColor rgb="00FFFFFF"/>
      <rgbColor rgb="0000CCFF"/>
      <rgbColor rgb="0000337F"/>
      <rgbColor rgb="00FFAA1F"/>
      <rgbColor rgb="006685B3"/>
      <rgbColor rgb="004F4F4F"/>
      <rgbColor rgb="00E6E6E6"/>
      <rgbColor rgb="00000000"/>
      <rgbColor rgb="00C3CFE1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2" tint="-9.9978637043366805E-2"/>
    <pageSetUpPr fitToPage="1"/>
  </sheetPr>
  <dimension ref="B1:R71"/>
  <sheetViews>
    <sheetView zoomScaleNormal="100" workbookViewId="0">
      <pane xSplit="2" ySplit="3" topLeftCell="C58" activePane="bottomRight" state="frozen"/>
      <selection pane="topRight" activeCell="C1" sqref="C1"/>
      <selection pane="bottomLeft" activeCell="A4" sqref="A4"/>
      <selection pane="bottomRight" activeCell="C69" sqref="C69"/>
    </sheetView>
  </sheetViews>
  <sheetFormatPr defaultColWidth="9.109375" defaultRowHeight="13.2" x14ac:dyDescent="0.25"/>
  <cols>
    <col min="1" max="1" width="3.6640625" style="1" customWidth="1"/>
    <col min="2" max="2" width="45.6640625" style="1" customWidth="1"/>
    <col min="3" max="9" width="13.44140625" style="1" bestFit="1" customWidth="1"/>
    <col min="10" max="10" width="9.109375" style="1"/>
    <col min="11" max="11" width="15.109375" style="1" bestFit="1" customWidth="1"/>
    <col min="12" max="17" width="14" style="1" bestFit="1" customWidth="1"/>
    <col min="18" max="16384" width="9.109375" style="1"/>
  </cols>
  <sheetData>
    <row r="1" spans="2:18" ht="27" customHeight="1" x14ac:dyDescent="0.3">
      <c r="B1" s="86" t="s">
        <v>107</v>
      </c>
      <c r="K1" s="140"/>
    </row>
    <row r="3" spans="2:18" x14ac:dyDescent="0.25">
      <c r="B3" s="75" t="s">
        <v>118</v>
      </c>
      <c r="C3" s="22">
        <v>2013</v>
      </c>
      <c r="D3" s="22">
        <v>2014</v>
      </c>
      <c r="E3" s="22">
        <v>2015</v>
      </c>
      <c r="F3" s="22">
        <v>2016</v>
      </c>
      <c r="G3" s="22">
        <v>2017</v>
      </c>
      <c r="H3" s="22">
        <v>2018</v>
      </c>
      <c r="I3" s="22">
        <v>2019</v>
      </c>
      <c r="J3" s="22">
        <v>2020</v>
      </c>
    </row>
    <row r="4" spans="2:18" x14ac:dyDescent="0.25">
      <c r="B4" s="190" t="s">
        <v>9</v>
      </c>
      <c r="C4" s="284">
        <v>6254</v>
      </c>
      <c r="D4" s="284">
        <v>1546</v>
      </c>
      <c r="E4" s="284">
        <v>55879</v>
      </c>
      <c r="F4" s="284">
        <v>200</v>
      </c>
      <c r="G4" s="284">
        <v>63548</v>
      </c>
      <c r="H4" s="285">
        <v>54564</v>
      </c>
      <c r="I4" s="286">
        <v>98518</v>
      </c>
    </row>
    <row r="5" spans="2:18" x14ac:dyDescent="0.25">
      <c r="B5" s="190" t="s">
        <v>8</v>
      </c>
      <c r="C5" s="287">
        <v>854</v>
      </c>
      <c r="D5" s="287">
        <v>349</v>
      </c>
      <c r="E5" s="287">
        <v>254</v>
      </c>
      <c r="F5" s="287">
        <v>5463</v>
      </c>
      <c r="G5" s="287">
        <v>4885</v>
      </c>
      <c r="H5" s="288">
        <v>954</v>
      </c>
      <c r="I5" s="289">
        <v>3599</v>
      </c>
    </row>
    <row r="6" spans="2:18" x14ac:dyDescent="0.25">
      <c r="B6" s="190" t="s">
        <v>19</v>
      </c>
      <c r="C6" s="287">
        <v>397</v>
      </c>
      <c r="D6" s="287">
        <v>6762</v>
      </c>
      <c r="E6" s="287">
        <v>9760</v>
      </c>
      <c r="F6" s="287">
        <v>24569</v>
      </c>
      <c r="G6" s="287">
        <v>1546</v>
      </c>
      <c r="H6" s="288">
        <v>66</v>
      </c>
      <c r="I6" s="289">
        <v>700</v>
      </c>
    </row>
    <row r="7" spans="2:18" x14ac:dyDescent="0.25">
      <c r="B7" s="190" t="s">
        <v>10</v>
      </c>
      <c r="C7" s="287">
        <v>553</v>
      </c>
      <c r="D7" s="287">
        <v>8734</v>
      </c>
      <c r="E7" s="287">
        <v>64732</v>
      </c>
      <c r="F7" s="287">
        <v>4656</v>
      </c>
      <c r="G7" s="287">
        <v>4216</v>
      </c>
      <c r="H7" s="288">
        <v>1568</v>
      </c>
      <c r="I7" s="289">
        <v>5896</v>
      </c>
    </row>
    <row r="8" spans="2:18" x14ac:dyDescent="0.25">
      <c r="B8" s="190" t="s">
        <v>11</v>
      </c>
      <c r="C8" s="287">
        <v>2151</v>
      </c>
      <c r="D8" s="287">
        <v>120</v>
      </c>
      <c r="E8" s="287">
        <v>554</v>
      </c>
      <c r="F8" s="287">
        <v>635</v>
      </c>
      <c r="G8" s="287">
        <v>266</v>
      </c>
      <c r="H8" s="288">
        <v>32000</v>
      </c>
      <c r="I8" s="289">
        <v>2045</v>
      </c>
    </row>
    <row r="9" spans="2:18" x14ac:dyDescent="0.25">
      <c r="B9" s="190" t="s">
        <v>18</v>
      </c>
      <c r="C9" s="287">
        <v>687</v>
      </c>
      <c r="D9" s="287">
        <v>6489</v>
      </c>
      <c r="E9" s="287">
        <v>25624</v>
      </c>
      <c r="F9" s="287">
        <v>4789</v>
      </c>
      <c r="G9" s="287">
        <v>2656</v>
      </c>
      <c r="H9" s="288">
        <v>24545</v>
      </c>
      <c r="I9" s="289">
        <v>976</v>
      </c>
    </row>
    <row r="10" spans="2:18" x14ac:dyDescent="0.25">
      <c r="B10" s="190" t="s">
        <v>12</v>
      </c>
      <c r="C10" s="287">
        <v>5554</v>
      </c>
      <c r="D10" s="287">
        <v>5563</v>
      </c>
      <c r="E10" s="287">
        <v>546</v>
      </c>
      <c r="F10" s="287">
        <v>2531</v>
      </c>
      <c r="G10" s="287">
        <v>6562</v>
      </c>
      <c r="H10" s="288">
        <v>15456</v>
      </c>
      <c r="I10" s="289">
        <v>395</v>
      </c>
    </row>
    <row r="11" spans="2:18" x14ac:dyDescent="0.25">
      <c r="B11" s="190" t="s">
        <v>13</v>
      </c>
      <c r="C11" s="287">
        <v>666666</v>
      </c>
      <c r="D11" s="287">
        <v>4579</v>
      </c>
      <c r="E11" s="287">
        <v>644253</v>
      </c>
      <c r="F11" s="287">
        <v>6102</v>
      </c>
      <c r="G11" s="287">
        <v>3245</v>
      </c>
      <c r="H11" s="288">
        <v>25456</v>
      </c>
      <c r="I11" s="289">
        <v>22</v>
      </c>
    </row>
    <row r="12" spans="2:18" x14ac:dyDescent="0.25">
      <c r="B12" s="293" t="s">
        <v>14</v>
      </c>
      <c r="C12" s="287">
        <v>1445</v>
      </c>
      <c r="D12" s="287">
        <v>1956</v>
      </c>
      <c r="E12" s="287">
        <v>956</v>
      </c>
      <c r="F12" s="287">
        <v>1254</v>
      </c>
      <c r="G12" s="287">
        <v>56285</v>
      </c>
      <c r="H12" s="288">
        <v>4544</v>
      </c>
      <c r="I12" s="289"/>
    </row>
    <row r="13" spans="2:18" x14ac:dyDescent="0.25">
      <c r="B13" s="190" t="s">
        <v>17</v>
      </c>
      <c r="C13" s="263">
        <v>0</v>
      </c>
      <c r="D13" s="263">
        <v>0</v>
      </c>
      <c r="E13" s="263">
        <v>0</v>
      </c>
      <c r="F13" s="263">
        <v>0</v>
      </c>
      <c r="G13" s="263">
        <v>0</v>
      </c>
      <c r="H13" s="263">
        <v>0</v>
      </c>
      <c r="I13" s="263">
        <v>0</v>
      </c>
    </row>
    <row r="14" spans="2:18" ht="13.8" thickBot="1" x14ac:dyDescent="0.3">
      <c r="B14" s="190" t="s">
        <v>15</v>
      </c>
      <c r="C14" s="290">
        <f t="shared" ref="C14:I14" si="0">SUM(C1:C12)</f>
        <v>686574</v>
      </c>
      <c r="D14" s="290">
        <f t="shared" si="0"/>
        <v>38112</v>
      </c>
      <c r="E14" s="290">
        <f t="shared" si="0"/>
        <v>804573</v>
      </c>
      <c r="F14" s="290">
        <f t="shared" si="0"/>
        <v>52215</v>
      </c>
      <c r="G14" s="290">
        <f t="shared" si="0"/>
        <v>145226</v>
      </c>
      <c r="H14" s="291">
        <f t="shared" si="0"/>
        <v>161171</v>
      </c>
      <c r="I14" s="292">
        <f t="shared" si="0"/>
        <v>114170</v>
      </c>
      <c r="M14" s="168"/>
    </row>
    <row r="15" spans="2:18" x14ac:dyDescent="0.25">
      <c r="B15" s="47" t="s">
        <v>16</v>
      </c>
      <c r="C15" s="264">
        <f>SUM(C3:C14)</f>
        <v>1373148</v>
      </c>
      <c r="D15" s="264">
        <f>SUM(D3:D14)</f>
        <v>76224</v>
      </c>
      <c r="E15" s="264">
        <f t="shared" ref="E15:H15" si="1">SUM(E4:E14)</f>
        <v>1607131</v>
      </c>
      <c r="F15" s="264">
        <f t="shared" si="1"/>
        <v>102414</v>
      </c>
      <c r="G15" s="264">
        <f t="shared" si="1"/>
        <v>288435</v>
      </c>
      <c r="H15" s="265">
        <f t="shared" si="1"/>
        <v>320324</v>
      </c>
      <c r="I15" s="266">
        <f>SUM(I4:I14)</f>
        <v>226321</v>
      </c>
      <c r="K15" s="168"/>
      <c r="L15" s="168"/>
      <c r="M15" s="168"/>
      <c r="N15" s="168"/>
      <c r="O15" s="168"/>
      <c r="P15" s="168"/>
      <c r="Q15" s="168"/>
      <c r="R15" s="168"/>
    </row>
    <row r="16" spans="2:18" x14ac:dyDescent="0.25">
      <c r="B16" s="6"/>
      <c r="C16" s="6"/>
      <c r="D16" s="6"/>
      <c r="E16" s="6"/>
      <c r="F16" s="6"/>
      <c r="G16" s="6"/>
      <c r="H16" s="6"/>
      <c r="I16" s="6"/>
    </row>
    <row r="17" spans="2:9" x14ac:dyDescent="0.25">
      <c r="B17" s="75" t="s">
        <v>112</v>
      </c>
      <c r="C17" s="7"/>
      <c r="D17" s="7"/>
      <c r="E17" s="7"/>
      <c r="F17" s="7"/>
      <c r="G17" s="7"/>
      <c r="H17" s="7"/>
      <c r="I17" s="7"/>
    </row>
    <row r="18" spans="2:9" x14ac:dyDescent="0.25">
      <c r="B18" s="148" t="s">
        <v>9</v>
      </c>
      <c r="C18" s="184">
        <f t="shared" ref="C18:I18" si="2">C4/C$15</f>
        <v>4.5544981313012144E-3</v>
      </c>
      <c r="D18" s="184">
        <f t="shared" si="2"/>
        <v>2.0282325776658269E-2</v>
      </c>
      <c r="E18" s="184">
        <f t="shared" si="2"/>
        <v>3.476941207655132E-2</v>
      </c>
      <c r="F18" s="184">
        <f t="shared" si="2"/>
        <v>1.9528580076942606E-3</v>
      </c>
      <c r="G18" s="184">
        <f t="shared" si="2"/>
        <v>0.22032000277358851</v>
      </c>
      <c r="H18" s="184">
        <f t="shared" si="2"/>
        <v>0.17034003071889711</v>
      </c>
      <c r="I18" s="184">
        <f t="shared" si="2"/>
        <v>0.43530207095231993</v>
      </c>
    </row>
    <row r="19" spans="2:9" x14ac:dyDescent="0.25">
      <c r="B19" s="148" t="s">
        <v>8</v>
      </c>
      <c r="C19" s="184">
        <f t="shared" ref="C19:I19" si="3">C5/C$15</f>
        <v>6.2192859036316547E-4</v>
      </c>
      <c r="D19" s="184">
        <f t="shared" si="3"/>
        <v>4.5786104114189756E-3</v>
      </c>
      <c r="E19" s="184">
        <f t="shared" si="3"/>
        <v>1.5804561046983725E-4</v>
      </c>
      <c r="F19" s="184">
        <f t="shared" si="3"/>
        <v>5.3342316480168725E-2</v>
      </c>
      <c r="G19" s="184">
        <f t="shared" si="3"/>
        <v>1.6936224799348205E-2</v>
      </c>
      <c r="H19" s="184">
        <f t="shared" si="3"/>
        <v>2.9782345375307501E-3</v>
      </c>
      <c r="I19" s="184">
        <f t="shared" si="3"/>
        <v>1.5902192019300022E-2</v>
      </c>
    </row>
    <row r="20" spans="2:9" x14ac:dyDescent="0.25">
      <c r="B20" s="148" t="s">
        <v>19</v>
      </c>
      <c r="C20" s="184">
        <f t="shared" ref="C20:I20" si="4">C6/C$15</f>
        <v>2.8911668662081583E-4</v>
      </c>
      <c r="D20" s="184">
        <f t="shared" si="4"/>
        <v>8.8712216624685133E-2</v>
      </c>
      <c r="E20" s="184">
        <f t="shared" si="4"/>
        <v>6.0729336936441395E-3</v>
      </c>
      <c r="F20" s="184">
        <f t="shared" si="4"/>
        <v>0.23989884195520145</v>
      </c>
      <c r="G20" s="184">
        <f t="shared" si="4"/>
        <v>5.3599597829666994E-3</v>
      </c>
      <c r="H20" s="184">
        <f t="shared" si="4"/>
        <v>2.0604138309961165E-4</v>
      </c>
      <c r="I20" s="184">
        <f t="shared" si="4"/>
        <v>3.0929520459877786E-3</v>
      </c>
    </row>
    <row r="21" spans="2:9" x14ac:dyDescent="0.25">
      <c r="B21" s="148" t="s">
        <v>10</v>
      </c>
      <c r="C21" s="184">
        <f t="shared" ref="C21:I21" si="5">C7/C$15</f>
        <v>4.0272425113680387E-4</v>
      </c>
      <c r="D21" s="184">
        <f t="shared" si="5"/>
        <v>0.11458333333333333</v>
      </c>
      <c r="E21" s="184">
        <f t="shared" si="5"/>
        <v>4.0277986050919312E-2</v>
      </c>
      <c r="F21" s="184">
        <f t="shared" si="5"/>
        <v>4.5462534419122388E-2</v>
      </c>
      <c r="G21" s="184">
        <f t="shared" si="5"/>
        <v>1.4616811413316692E-2</v>
      </c>
      <c r="H21" s="184">
        <f t="shared" si="5"/>
        <v>4.8950437681847129E-3</v>
      </c>
      <c r="I21" s="184">
        <f t="shared" si="5"/>
        <v>2.6051493233062772E-2</v>
      </c>
    </row>
    <row r="22" spans="2:9" x14ac:dyDescent="0.25">
      <c r="B22" s="148" t="s">
        <v>11</v>
      </c>
      <c r="C22" s="184">
        <f t="shared" ref="C22:I22" si="6">C8/C$15</f>
        <v>1.5664735338069896E-3</v>
      </c>
      <c r="D22" s="184">
        <f t="shared" si="6"/>
        <v>1.5743073047858943E-3</v>
      </c>
      <c r="E22" s="184">
        <f t="shared" si="6"/>
        <v>3.4471365433184973E-4</v>
      </c>
      <c r="F22" s="184">
        <f t="shared" si="6"/>
        <v>6.2003241744292776E-3</v>
      </c>
      <c r="G22" s="184">
        <f t="shared" si="6"/>
        <v>9.2221817740565466E-4</v>
      </c>
      <c r="H22" s="184">
        <f t="shared" si="6"/>
        <v>9.9898852411932915E-2</v>
      </c>
      <c r="I22" s="184">
        <f t="shared" si="6"/>
        <v>9.0358384772071532E-3</v>
      </c>
    </row>
    <row r="23" spans="2:9" x14ac:dyDescent="0.25">
      <c r="B23" s="148" t="s">
        <v>18</v>
      </c>
      <c r="C23" s="184">
        <f t="shared" ref="C23:I23" si="7">C9/C$15</f>
        <v>5.0031023604156294E-4</v>
      </c>
      <c r="D23" s="184">
        <f t="shared" si="7"/>
        <v>8.5130667506297233E-2</v>
      </c>
      <c r="E23" s="184">
        <f t="shared" si="7"/>
        <v>1.5943939853067361E-2</v>
      </c>
      <c r="F23" s="184">
        <f t="shared" si="7"/>
        <v>4.676118499423907E-2</v>
      </c>
      <c r="G23" s="184">
        <f t="shared" si="7"/>
        <v>9.2083138315391683E-3</v>
      </c>
      <c r="H23" s="184">
        <f t="shared" si="7"/>
        <v>7.6625541639090425E-2</v>
      </c>
      <c r="I23" s="184">
        <f t="shared" si="7"/>
        <v>4.312458852691531E-3</v>
      </c>
    </row>
    <row r="24" spans="2:9" x14ac:dyDescent="0.25">
      <c r="B24" s="148" t="s">
        <v>12</v>
      </c>
      <c r="C24" s="184">
        <f t="shared" ref="C24:I24" si="8">C10/C$15</f>
        <v>4.0447205982166523E-3</v>
      </c>
      <c r="D24" s="184">
        <f t="shared" si="8"/>
        <v>7.298226280436608E-2</v>
      </c>
      <c r="E24" s="184">
        <f t="shared" si="8"/>
        <v>3.3973583982886273E-4</v>
      </c>
      <c r="F24" s="184">
        <f t="shared" si="8"/>
        <v>2.4713418087370868E-2</v>
      </c>
      <c r="G24" s="184">
        <f t="shared" si="8"/>
        <v>2.2750359699759044E-2</v>
      </c>
      <c r="H24" s="184">
        <f t="shared" si="8"/>
        <v>4.8251145714963597E-2</v>
      </c>
      <c r="I24" s="184">
        <f t="shared" si="8"/>
        <v>1.745308654521675E-3</v>
      </c>
    </row>
    <row r="25" spans="2:9" x14ac:dyDescent="0.25">
      <c r="B25" s="148" t="s">
        <v>13</v>
      </c>
      <c r="C25" s="184">
        <f t="shared" ref="C25:I25" si="9">C11/C$15</f>
        <v>0.48550192695907507</v>
      </c>
      <c r="D25" s="184">
        <f t="shared" si="9"/>
        <v>6.0072942905121746E-2</v>
      </c>
      <c r="E25" s="184">
        <f t="shared" si="9"/>
        <v>0.40087149087411045</v>
      </c>
      <c r="F25" s="184">
        <f t="shared" si="9"/>
        <v>5.9581697814751887E-2</v>
      </c>
      <c r="G25" s="184">
        <f t="shared" si="9"/>
        <v>1.1250368367223118E-2</v>
      </c>
      <c r="H25" s="184">
        <f t="shared" si="9"/>
        <v>7.946953709369263E-2</v>
      </c>
      <c r="I25" s="184">
        <f t="shared" si="9"/>
        <v>9.7207064302473034E-5</v>
      </c>
    </row>
    <row r="26" spans="2:9" x14ac:dyDescent="0.25">
      <c r="B26" s="148" t="s">
        <v>14</v>
      </c>
      <c r="C26" s="184">
        <f t="shared" ref="C26:I26" si="10">C12/C$15</f>
        <v>1.0523264790102743E-3</v>
      </c>
      <c r="D26" s="184">
        <f t="shared" si="10"/>
        <v>2.5661209068010074E-2</v>
      </c>
      <c r="E26" s="184">
        <f t="shared" si="10"/>
        <v>5.9484883310694653E-4</v>
      </c>
      <c r="F26" s="184">
        <f t="shared" si="10"/>
        <v>1.2244419708243014E-2</v>
      </c>
      <c r="G26" s="184">
        <f t="shared" si="10"/>
        <v>0.19513928614765891</v>
      </c>
      <c r="H26" s="184">
        <f t="shared" si="10"/>
        <v>1.4185637042494474E-2</v>
      </c>
      <c r="I26" s="184">
        <f t="shared" si="10"/>
        <v>0</v>
      </c>
    </row>
    <row r="27" spans="2:9" x14ac:dyDescent="0.25">
      <c r="B27" s="148" t="s">
        <v>17</v>
      </c>
      <c r="C27" s="184">
        <f t="shared" ref="C27:I27" si="11">C13/C$15</f>
        <v>0</v>
      </c>
      <c r="D27" s="184">
        <f t="shared" si="11"/>
        <v>0</v>
      </c>
      <c r="E27" s="184">
        <f t="shared" si="11"/>
        <v>0</v>
      </c>
      <c r="F27" s="184">
        <f t="shared" si="11"/>
        <v>0</v>
      </c>
      <c r="G27" s="184">
        <f t="shared" si="11"/>
        <v>0</v>
      </c>
      <c r="H27" s="184">
        <f t="shared" si="11"/>
        <v>0</v>
      </c>
      <c r="I27" s="184">
        <f t="shared" si="11"/>
        <v>0</v>
      </c>
    </row>
    <row r="28" spans="2:9" x14ac:dyDescent="0.25">
      <c r="B28" s="148" t="s">
        <v>15</v>
      </c>
      <c r="C28" s="184">
        <f t="shared" ref="C28:I28" si="12">C14/C$15</f>
        <v>0.5</v>
      </c>
      <c r="D28" s="184">
        <f t="shared" si="12"/>
        <v>0.5</v>
      </c>
      <c r="E28" s="184">
        <f t="shared" si="12"/>
        <v>0.50062689351396994</v>
      </c>
      <c r="F28" s="184">
        <f t="shared" si="12"/>
        <v>0.50984240435877903</v>
      </c>
      <c r="G28" s="184">
        <f t="shared" si="12"/>
        <v>0.50349645500719398</v>
      </c>
      <c r="H28" s="184">
        <f t="shared" si="12"/>
        <v>0.50314993569011379</v>
      </c>
      <c r="I28" s="184">
        <f t="shared" si="12"/>
        <v>0.50446047870060662</v>
      </c>
    </row>
    <row r="29" spans="2:9" x14ac:dyDescent="0.25">
      <c r="B29" s="46" t="s">
        <v>16</v>
      </c>
      <c r="C29" s="185">
        <v>1</v>
      </c>
      <c r="D29" s="185">
        <v>1</v>
      </c>
      <c r="E29" s="185">
        <f t="shared" ref="E29:I29" si="13">SUM(E18:E28)</f>
        <v>1</v>
      </c>
      <c r="F29" s="185">
        <f t="shared" si="13"/>
        <v>1</v>
      </c>
      <c r="G29" s="185">
        <f t="shared" si="13"/>
        <v>1</v>
      </c>
      <c r="H29" s="185">
        <f t="shared" si="13"/>
        <v>1</v>
      </c>
      <c r="I29" s="186">
        <f t="shared" si="13"/>
        <v>1</v>
      </c>
    </row>
    <row r="30" spans="2:9" x14ac:dyDescent="0.25">
      <c r="B30" s="6"/>
      <c r="C30" s="6"/>
      <c r="D30" s="6"/>
      <c r="E30" s="6"/>
      <c r="F30" s="6"/>
      <c r="G30" s="6"/>
      <c r="H30" s="6"/>
      <c r="I30" s="6"/>
    </row>
    <row r="31" spans="2:9" x14ac:dyDescent="0.25">
      <c r="B31" s="75" t="s">
        <v>20</v>
      </c>
      <c r="C31" s="8"/>
      <c r="D31" s="8"/>
      <c r="E31" s="8"/>
      <c r="F31" s="8"/>
      <c r="G31" s="8"/>
      <c r="H31" s="8"/>
      <c r="I31" s="8"/>
    </row>
    <row r="32" spans="2:9" x14ac:dyDescent="0.25">
      <c r="B32" s="129" t="s">
        <v>9</v>
      </c>
      <c r="C32" s="294">
        <v>584</v>
      </c>
      <c r="D32" s="294">
        <v>546</v>
      </c>
      <c r="E32" s="294">
        <v>879</v>
      </c>
      <c r="F32" s="294">
        <v>523</v>
      </c>
      <c r="G32" s="294">
        <v>115</v>
      </c>
      <c r="H32" s="294">
        <v>154</v>
      </c>
      <c r="I32" s="295">
        <v>256</v>
      </c>
    </row>
    <row r="33" spans="2:17" x14ac:dyDescent="0.25">
      <c r="B33" s="130" t="s">
        <v>8</v>
      </c>
      <c r="C33" s="288">
        <v>216</v>
      </c>
      <c r="D33" s="288">
        <v>225</v>
      </c>
      <c r="E33" s="288">
        <v>300</v>
      </c>
      <c r="F33" s="288">
        <v>432</v>
      </c>
      <c r="G33" s="288">
        <v>423</v>
      </c>
      <c r="H33" s="288">
        <v>799</v>
      </c>
      <c r="I33" s="296">
        <v>504</v>
      </c>
    </row>
    <row r="34" spans="2:17" x14ac:dyDescent="0.25">
      <c r="B34" s="132" t="s">
        <v>19</v>
      </c>
      <c r="C34" s="297">
        <v>220</v>
      </c>
      <c r="D34" s="297">
        <v>87</v>
      </c>
      <c r="E34" s="297">
        <v>635</v>
      </c>
      <c r="F34" s="297">
        <v>788</v>
      </c>
      <c r="G34" s="297">
        <v>831</v>
      </c>
      <c r="H34" s="297">
        <v>760</v>
      </c>
      <c r="I34" s="298">
        <v>402</v>
      </c>
    </row>
    <row r="35" spans="2:17" x14ac:dyDescent="0.25">
      <c r="B35" s="133" t="s">
        <v>10</v>
      </c>
      <c r="C35" s="294">
        <v>584</v>
      </c>
      <c r="D35" s="294">
        <v>546</v>
      </c>
      <c r="E35" s="294">
        <v>879</v>
      </c>
      <c r="F35" s="294">
        <v>523</v>
      </c>
      <c r="G35" s="294">
        <v>115</v>
      </c>
      <c r="H35" s="294">
        <v>154</v>
      </c>
      <c r="I35" s="295">
        <v>256</v>
      </c>
    </row>
    <row r="36" spans="2:17" x14ac:dyDescent="0.25">
      <c r="B36" s="134" t="s">
        <v>11</v>
      </c>
      <c r="C36" s="288">
        <v>216</v>
      </c>
      <c r="D36" s="288">
        <v>225</v>
      </c>
      <c r="E36" s="288">
        <v>300</v>
      </c>
      <c r="F36" s="288">
        <v>432</v>
      </c>
      <c r="G36" s="288">
        <v>423</v>
      </c>
      <c r="H36" s="288">
        <v>799</v>
      </c>
      <c r="I36" s="296">
        <v>504</v>
      </c>
    </row>
    <row r="37" spans="2:17" x14ac:dyDescent="0.25">
      <c r="B37" s="137" t="s">
        <v>18</v>
      </c>
      <c r="C37" s="297">
        <v>220</v>
      </c>
      <c r="D37" s="297">
        <v>87</v>
      </c>
      <c r="E37" s="297">
        <v>635</v>
      </c>
      <c r="F37" s="297">
        <v>788</v>
      </c>
      <c r="G37" s="297">
        <v>831</v>
      </c>
      <c r="H37" s="297">
        <v>760</v>
      </c>
      <c r="I37" s="298">
        <v>402</v>
      </c>
    </row>
    <row r="38" spans="2:17" x14ac:dyDescent="0.25">
      <c r="B38" s="135" t="s">
        <v>12</v>
      </c>
      <c r="C38" s="294">
        <v>584</v>
      </c>
      <c r="D38" s="294">
        <v>546</v>
      </c>
      <c r="E38" s="294">
        <v>879</v>
      </c>
      <c r="F38" s="294">
        <v>523</v>
      </c>
      <c r="G38" s="294">
        <v>115</v>
      </c>
      <c r="H38" s="294">
        <v>154</v>
      </c>
      <c r="I38" s="295">
        <v>256</v>
      </c>
    </row>
    <row r="39" spans="2:17" x14ac:dyDescent="0.25">
      <c r="B39" s="136" t="s">
        <v>13</v>
      </c>
      <c r="C39" s="288">
        <v>216</v>
      </c>
      <c r="D39" s="288">
        <v>225</v>
      </c>
      <c r="E39" s="288">
        <v>300</v>
      </c>
      <c r="F39" s="288">
        <v>432</v>
      </c>
      <c r="G39" s="288">
        <v>423</v>
      </c>
      <c r="H39" s="288">
        <v>799</v>
      </c>
      <c r="I39" s="296">
        <v>504</v>
      </c>
    </row>
    <row r="40" spans="2:17" x14ac:dyDescent="0.25">
      <c r="B40" s="138" t="s">
        <v>14</v>
      </c>
      <c r="C40" s="297">
        <v>220</v>
      </c>
      <c r="D40" s="297">
        <v>87</v>
      </c>
      <c r="E40" s="297">
        <v>635</v>
      </c>
      <c r="F40" s="297">
        <v>788</v>
      </c>
      <c r="G40" s="297">
        <v>831</v>
      </c>
      <c r="H40" s="297">
        <v>760</v>
      </c>
      <c r="I40" s="298">
        <v>402</v>
      </c>
    </row>
    <row r="41" spans="2:17" x14ac:dyDescent="0.25">
      <c r="B41" s="3" t="s">
        <v>17</v>
      </c>
      <c r="C41" s="263">
        <v>50</v>
      </c>
      <c r="D41" s="263">
        <v>40</v>
      </c>
      <c r="E41" s="263">
        <v>35</v>
      </c>
      <c r="F41" s="263">
        <v>20</v>
      </c>
      <c r="G41" s="263">
        <v>34</v>
      </c>
      <c r="H41" s="263">
        <v>75</v>
      </c>
      <c r="I41" s="263">
        <v>50</v>
      </c>
    </row>
    <row r="42" spans="2:17" x14ac:dyDescent="0.25">
      <c r="B42" s="131" t="s">
        <v>15</v>
      </c>
      <c r="C42" s="297">
        <v>1500</v>
      </c>
      <c r="D42" s="297">
        <v>1700</v>
      </c>
      <c r="E42" s="297">
        <v>1900</v>
      </c>
      <c r="F42" s="297">
        <v>2000</v>
      </c>
      <c r="G42" s="297">
        <v>1750</v>
      </c>
      <c r="H42" s="297">
        <v>1800</v>
      </c>
      <c r="I42" s="298">
        <v>1900</v>
      </c>
      <c r="K42" s="172"/>
      <c r="M42" s="167"/>
    </row>
    <row r="43" spans="2:17" s="140" customFormat="1" x14ac:dyDescent="0.25">
      <c r="B43" s="139" t="s">
        <v>21</v>
      </c>
      <c r="C43" s="267">
        <f>SUM(C32:C42)</f>
        <v>4610</v>
      </c>
      <c r="D43" s="267">
        <f t="shared" ref="D43:I43" si="14">SUM(D32:D42)</f>
        <v>4314</v>
      </c>
      <c r="E43" s="267">
        <f t="shared" si="14"/>
        <v>7377</v>
      </c>
      <c r="F43" s="267">
        <f t="shared" si="14"/>
        <v>7249</v>
      </c>
      <c r="G43" s="267">
        <f t="shared" si="14"/>
        <v>5891</v>
      </c>
      <c r="H43" s="267">
        <f t="shared" si="14"/>
        <v>7014</v>
      </c>
      <c r="I43" s="268">
        <f t="shared" si="14"/>
        <v>5436</v>
      </c>
      <c r="K43" s="168"/>
      <c r="L43" s="168"/>
      <c r="M43" s="168"/>
      <c r="N43" s="168"/>
      <c r="O43" s="168"/>
      <c r="P43" s="168"/>
      <c r="Q43" s="168"/>
    </row>
    <row r="44" spans="2:17" x14ac:dyDescent="0.25">
      <c r="B44"/>
      <c r="C44" s="7"/>
      <c r="D44" s="7"/>
      <c r="E44" s="7"/>
      <c r="F44" s="7"/>
      <c r="G44" s="164"/>
      <c r="H44" s="7"/>
      <c r="I44" s="7"/>
      <c r="K44" s="169"/>
    </row>
    <row r="45" spans="2:17" x14ac:dyDescent="0.25">
      <c r="B45" s="9"/>
      <c r="C45" s="10"/>
      <c r="D45" s="10"/>
      <c r="E45" s="10"/>
      <c r="F45" s="10"/>
      <c r="G45" s="10"/>
      <c r="H45" s="10"/>
      <c r="I45" s="10"/>
      <c r="K45" s="170"/>
    </row>
    <row r="46" spans="2:17" x14ac:dyDescent="0.25">
      <c r="B46" s="75" t="s">
        <v>119</v>
      </c>
      <c r="C46" s="10"/>
      <c r="D46" s="10"/>
      <c r="E46" s="10"/>
      <c r="F46" s="10"/>
      <c r="G46" s="10"/>
      <c r="H46" s="10"/>
      <c r="I46" s="10"/>
    </row>
    <row r="47" spans="2:17" x14ac:dyDescent="0.25">
      <c r="B47" s="2" t="s">
        <v>9</v>
      </c>
      <c r="C47" s="11">
        <v>1</v>
      </c>
      <c r="D47" s="269">
        <f>D32/C32</f>
        <v>0.93493150684931503</v>
      </c>
      <c r="E47" s="269">
        <f t="shared" ref="E47:I47" si="15">E32/D32</f>
        <v>1.6098901098901099</v>
      </c>
      <c r="F47" s="269">
        <f t="shared" si="15"/>
        <v>0.59499431171786121</v>
      </c>
      <c r="G47" s="269">
        <f t="shared" si="15"/>
        <v>0.21988527724665391</v>
      </c>
      <c r="H47" s="269">
        <f t="shared" si="15"/>
        <v>1.3391304347826087</v>
      </c>
      <c r="I47" s="269">
        <f t="shared" si="15"/>
        <v>1.6623376623376624</v>
      </c>
    </row>
    <row r="48" spans="2:17" x14ac:dyDescent="0.25">
      <c r="B48" s="3" t="s">
        <v>8</v>
      </c>
      <c r="C48" s="13">
        <v>1</v>
      </c>
      <c r="D48" s="269">
        <f t="shared" ref="D48:I48" si="16">D33/C33</f>
        <v>1.0416666666666667</v>
      </c>
      <c r="E48" s="269">
        <f t="shared" si="16"/>
        <v>1.3333333333333333</v>
      </c>
      <c r="F48" s="269">
        <f>F33/E33</f>
        <v>1.44</v>
      </c>
      <c r="G48" s="269">
        <f t="shared" si="16"/>
        <v>0.97916666666666663</v>
      </c>
      <c r="H48" s="269">
        <f t="shared" si="16"/>
        <v>1.8888888888888888</v>
      </c>
      <c r="I48" s="269">
        <f t="shared" si="16"/>
        <v>0.63078848560700873</v>
      </c>
    </row>
    <row r="49" spans="2:9" x14ac:dyDescent="0.25">
      <c r="B49" s="3" t="s">
        <v>19</v>
      </c>
      <c r="C49" s="12">
        <v>1</v>
      </c>
      <c r="D49" s="269">
        <f t="shared" ref="D49:I49" si="17">D34/C34</f>
        <v>0.39545454545454545</v>
      </c>
      <c r="E49" s="269">
        <f t="shared" si="17"/>
        <v>7.2988505747126435</v>
      </c>
      <c r="F49" s="269">
        <f t="shared" si="17"/>
        <v>1.2409448818897637</v>
      </c>
      <c r="G49" s="269">
        <f t="shared" si="17"/>
        <v>1.0545685279187818</v>
      </c>
      <c r="H49" s="269">
        <f t="shared" si="17"/>
        <v>0.914560770156438</v>
      </c>
      <c r="I49" s="269">
        <f t="shared" si="17"/>
        <v>0.52894736842105261</v>
      </c>
    </row>
    <row r="50" spans="2:9" x14ac:dyDescent="0.25">
      <c r="B50" s="3" t="s">
        <v>10</v>
      </c>
      <c r="C50" s="12">
        <v>1</v>
      </c>
      <c r="D50" s="269">
        <f t="shared" ref="D50:I50" si="18">D35/C35</f>
        <v>0.93493150684931503</v>
      </c>
      <c r="E50" s="269">
        <f t="shared" si="18"/>
        <v>1.6098901098901099</v>
      </c>
      <c r="F50" s="269">
        <f t="shared" si="18"/>
        <v>0.59499431171786121</v>
      </c>
      <c r="G50" s="269">
        <f t="shared" si="18"/>
        <v>0.21988527724665391</v>
      </c>
      <c r="H50" s="269">
        <f t="shared" si="18"/>
        <v>1.3391304347826087</v>
      </c>
      <c r="I50" s="269">
        <f t="shared" si="18"/>
        <v>1.6623376623376624</v>
      </c>
    </row>
    <row r="51" spans="2:9" x14ac:dyDescent="0.25">
      <c r="B51" s="3" t="s">
        <v>11</v>
      </c>
      <c r="C51" s="12">
        <v>1</v>
      </c>
      <c r="D51" s="269">
        <f>D36/C36</f>
        <v>1.0416666666666667</v>
      </c>
      <c r="E51" s="269">
        <f t="shared" ref="E51:I51" si="19">E36/D36</f>
        <v>1.3333333333333333</v>
      </c>
      <c r="F51" s="269">
        <f t="shared" si="19"/>
        <v>1.44</v>
      </c>
      <c r="G51" s="269">
        <f t="shared" si="19"/>
        <v>0.97916666666666663</v>
      </c>
      <c r="H51" s="269">
        <f t="shared" si="19"/>
        <v>1.8888888888888888</v>
      </c>
      <c r="I51" s="269">
        <f t="shared" si="19"/>
        <v>0.63078848560700873</v>
      </c>
    </row>
    <row r="52" spans="2:9" x14ac:dyDescent="0.25">
      <c r="B52" s="3" t="s">
        <v>18</v>
      </c>
      <c r="C52" s="12">
        <v>1</v>
      </c>
      <c r="D52" s="269">
        <f t="shared" ref="D52:I52" si="20">D37/C37</f>
        <v>0.39545454545454545</v>
      </c>
      <c r="E52" s="269">
        <f t="shared" si="20"/>
        <v>7.2988505747126435</v>
      </c>
      <c r="F52" s="269">
        <f t="shared" si="20"/>
        <v>1.2409448818897637</v>
      </c>
      <c r="G52" s="269">
        <f t="shared" si="20"/>
        <v>1.0545685279187818</v>
      </c>
      <c r="H52" s="269">
        <f t="shared" si="20"/>
        <v>0.914560770156438</v>
      </c>
      <c r="I52" s="269">
        <f t="shared" si="20"/>
        <v>0.52894736842105261</v>
      </c>
    </row>
    <row r="53" spans="2:9" x14ac:dyDescent="0.25">
      <c r="B53" s="3" t="s">
        <v>12</v>
      </c>
      <c r="C53" s="12">
        <v>1</v>
      </c>
      <c r="D53" s="269">
        <f t="shared" ref="D53:I53" si="21">D38/C38</f>
        <v>0.93493150684931503</v>
      </c>
      <c r="E53" s="269">
        <f t="shared" si="21"/>
        <v>1.6098901098901099</v>
      </c>
      <c r="F53" s="269">
        <f t="shared" si="21"/>
        <v>0.59499431171786121</v>
      </c>
      <c r="G53" s="269">
        <f t="shared" si="21"/>
        <v>0.21988527724665391</v>
      </c>
      <c r="H53" s="269">
        <f t="shared" si="21"/>
        <v>1.3391304347826087</v>
      </c>
      <c r="I53" s="269">
        <f t="shared" si="21"/>
        <v>1.6623376623376624</v>
      </c>
    </row>
    <row r="54" spans="2:9" x14ac:dyDescent="0.25">
      <c r="B54" s="3" t="s">
        <v>13</v>
      </c>
      <c r="C54" s="12">
        <v>1</v>
      </c>
      <c r="D54" s="269">
        <f t="shared" ref="D54:I54" si="22">D39/C39</f>
        <v>1.0416666666666667</v>
      </c>
      <c r="E54" s="269">
        <f t="shared" si="22"/>
        <v>1.3333333333333333</v>
      </c>
      <c r="F54" s="269">
        <f t="shared" si="22"/>
        <v>1.44</v>
      </c>
      <c r="G54" s="269">
        <f t="shared" si="22"/>
        <v>0.97916666666666663</v>
      </c>
      <c r="H54" s="269">
        <f t="shared" si="22"/>
        <v>1.8888888888888888</v>
      </c>
      <c r="I54" s="269">
        <f t="shared" si="22"/>
        <v>0.63078848560700873</v>
      </c>
    </row>
    <row r="55" spans="2:9" x14ac:dyDescent="0.25">
      <c r="B55" s="3" t="s">
        <v>14</v>
      </c>
      <c r="C55" s="12">
        <v>1</v>
      </c>
      <c r="D55" s="269">
        <f t="shared" ref="D55:I55" si="23">D40/C40</f>
        <v>0.39545454545454545</v>
      </c>
      <c r="E55" s="269">
        <f t="shared" si="23"/>
        <v>7.2988505747126435</v>
      </c>
      <c r="F55" s="269">
        <f t="shared" si="23"/>
        <v>1.2409448818897637</v>
      </c>
      <c r="G55" s="269">
        <f t="shared" si="23"/>
        <v>1.0545685279187818</v>
      </c>
      <c r="H55" s="269">
        <f t="shared" si="23"/>
        <v>0.914560770156438</v>
      </c>
      <c r="I55" s="269">
        <f t="shared" si="23"/>
        <v>0.52894736842105261</v>
      </c>
    </row>
    <row r="56" spans="2:9" x14ac:dyDescent="0.25">
      <c r="B56" s="3" t="s">
        <v>17</v>
      </c>
      <c r="C56" s="12">
        <v>1</v>
      </c>
      <c r="D56" s="269">
        <f t="shared" ref="D56:I56" si="24">D41/C41</f>
        <v>0.8</v>
      </c>
      <c r="E56" s="269">
        <f t="shared" si="24"/>
        <v>0.875</v>
      </c>
      <c r="F56" s="269">
        <f t="shared" si="24"/>
        <v>0.5714285714285714</v>
      </c>
      <c r="G56" s="269">
        <f t="shared" si="24"/>
        <v>1.7</v>
      </c>
      <c r="H56" s="269">
        <f t="shared" si="24"/>
        <v>2.2058823529411766</v>
      </c>
      <c r="I56" s="269">
        <f t="shared" si="24"/>
        <v>0.66666666666666663</v>
      </c>
    </row>
    <row r="57" spans="2:9" x14ac:dyDescent="0.25">
      <c r="B57" s="24" t="s">
        <v>15</v>
      </c>
      <c r="C57" s="163">
        <v>1</v>
      </c>
      <c r="D57" s="270">
        <f t="shared" ref="D57:I57" si="25">D42/C42</f>
        <v>1.1333333333333333</v>
      </c>
      <c r="E57" s="270">
        <f t="shared" si="25"/>
        <v>1.1176470588235294</v>
      </c>
      <c r="F57" s="270">
        <f>F42/E42</f>
        <v>1.0526315789473684</v>
      </c>
      <c r="G57" s="270">
        <f t="shared" si="25"/>
        <v>0.875</v>
      </c>
      <c r="H57" s="270">
        <f t="shared" si="25"/>
        <v>1.0285714285714285</v>
      </c>
      <c r="I57" s="270">
        <f t="shared" si="25"/>
        <v>1.0555555555555556</v>
      </c>
    </row>
    <row r="58" spans="2:9" x14ac:dyDescent="0.25">
      <c r="B58" s="9"/>
      <c r="C58" s="10"/>
      <c r="D58" s="10"/>
      <c r="E58" s="10"/>
      <c r="F58" s="10"/>
      <c r="G58" s="10"/>
      <c r="H58" s="10"/>
      <c r="I58" s="10"/>
    </row>
    <row r="59" spans="2:9" x14ac:dyDescent="0.25">
      <c r="B59" s="9"/>
      <c r="C59" s="10"/>
      <c r="D59" s="7"/>
      <c r="E59" s="7"/>
      <c r="F59" s="7"/>
      <c r="G59" s="7"/>
      <c r="H59" s="7"/>
      <c r="I59" s="7"/>
    </row>
    <row r="60" spans="2:9" x14ac:dyDescent="0.25">
      <c r="B60" s="75" t="s">
        <v>120</v>
      </c>
      <c r="C60" s="6"/>
      <c r="D60" s="7"/>
      <c r="E60" s="7"/>
      <c r="F60" s="7"/>
      <c r="G60" s="7"/>
      <c r="H60" s="7"/>
      <c r="I60" s="7"/>
    </row>
    <row r="61" spans="2:9" x14ac:dyDescent="0.25">
      <c r="B61" s="18" t="s">
        <v>121</v>
      </c>
      <c r="C61" s="113">
        <v>1</v>
      </c>
      <c r="D61" s="113">
        <f>SUMPRODUCT(C18:C28,D47:D57)/SUMPRODUCT(C18:C28,C47:C57)</f>
        <v>1.0854131440266293</v>
      </c>
      <c r="E61" s="113">
        <f>SUMPRODUCT(D18:D28,E47:E57)/SUMPRODUCT(D18:D28,D47:D57)</f>
        <v>2.6823272040666231</v>
      </c>
      <c r="F61" s="113">
        <f t="shared" ref="F61:H61" si="26">SUMPRODUCT(E18:E28,F47:F57)/SUMPRODUCT(E18:E28,E47:E57)</f>
        <v>0.85285219624248465</v>
      </c>
      <c r="G61" s="113">
        <f t="shared" si="26"/>
        <v>0.79660054305043548</v>
      </c>
      <c r="H61" s="113">
        <f t="shared" si="26"/>
        <v>1.4858354315162401</v>
      </c>
      <c r="I61" s="113">
        <f>SUMPRODUCT(H18:H28,I47:I57)/SUMPRODUCT(H18:H28,H47:H57)</f>
        <v>0.85640673034784109</v>
      </c>
    </row>
    <row r="62" spans="2:9" x14ac:dyDescent="0.25">
      <c r="B62" s="3" t="s">
        <v>85</v>
      </c>
      <c r="C62" s="114">
        <v>1</v>
      </c>
      <c r="D62" s="114">
        <f t="shared" ref="D62:I62" si="27">SUMPRODUCT(D18:D28,D47:D57)/SUMPRODUCT(D18:D28,C47:C57)</f>
        <v>0.93353632218130045</v>
      </c>
      <c r="E62" s="114">
        <f>SUMPRODUCT(E18:E28,E47:E57)/SUMPRODUCT(E18:E28,D47:D57)</f>
        <v>1.2969252262191193</v>
      </c>
      <c r="F62" s="114">
        <f t="shared" si="27"/>
        <v>0.3707515811781793</v>
      </c>
      <c r="G62" s="114">
        <f t="shared" si="27"/>
        <v>0.75788579602087436</v>
      </c>
      <c r="H62" s="114">
        <f t="shared" si="27"/>
        <v>1.6290465288785068</v>
      </c>
      <c r="I62" s="114">
        <f t="shared" si="27"/>
        <v>1.1080701457990296</v>
      </c>
    </row>
    <row r="63" spans="2:9" x14ac:dyDescent="0.25">
      <c r="B63" s="3" t="s">
        <v>122</v>
      </c>
      <c r="C63" s="114">
        <v>1</v>
      </c>
      <c r="D63" s="114">
        <f>(D62*D61)^0.5</f>
        <v>1.0066144219719195</v>
      </c>
      <c r="E63" s="114">
        <f>(E62*E61)^0.5</f>
        <v>1.865148202135102</v>
      </c>
      <c r="F63" s="114">
        <f t="shared" ref="F63:G63" si="28">(F62*F61)^0.5</f>
        <v>0.56231334704787517</v>
      </c>
      <c r="G63" s="114">
        <f t="shared" si="28"/>
        <v>0.77700208280315441</v>
      </c>
      <c r="H63" s="114">
        <f t="shared" ref="H63:I63" si="29">(H62*H61)^0.5</f>
        <v>1.5557940262760457</v>
      </c>
      <c r="I63" s="115">
        <f t="shared" si="29"/>
        <v>0.97414512807887232</v>
      </c>
    </row>
    <row r="64" spans="2:9" x14ac:dyDescent="0.25">
      <c r="B64" s="3" t="s">
        <v>123</v>
      </c>
      <c r="C64" s="114">
        <v>1</v>
      </c>
      <c r="D64" s="114">
        <f>C64*D63</f>
        <v>1.0066144219719195</v>
      </c>
      <c r="E64" s="114">
        <f>D64*E63</f>
        <v>1.8774850793841906</v>
      </c>
      <c r="F64" s="114">
        <f t="shared" ref="F64:I64" si="30">E64*F63</f>
        <v>1.0557349190209699</v>
      </c>
      <c r="G64" s="114">
        <f t="shared" si="30"/>
        <v>0.8203082309673132</v>
      </c>
      <c r="H64" s="114">
        <f t="shared" si="30"/>
        <v>1.2762306454440167</v>
      </c>
      <c r="I64" s="115">
        <f t="shared" si="30"/>
        <v>1.2432338655642434</v>
      </c>
    </row>
    <row r="65" spans="2:11" x14ac:dyDescent="0.25">
      <c r="B65" s="143" t="s">
        <v>101</v>
      </c>
      <c r="C65" s="81"/>
      <c r="D65" s="239">
        <f>LN(D64/C64)</f>
        <v>6.5926426684930753E-3</v>
      </c>
      <c r="E65" s="239">
        <f>LN(E64/D64)</f>
        <v>0.62334051489040421</v>
      </c>
      <c r="F65" s="239">
        <f t="shared" ref="F65:I65" si="31">LN(F64/E64)</f>
        <v>-0.57569602744092319</v>
      </c>
      <c r="G65" s="239">
        <f t="shared" si="31"/>
        <v>-0.25231224804774205</v>
      </c>
      <c r="H65" s="239">
        <f t="shared" si="31"/>
        <v>0.44198604313542489</v>
      </c>
      <c r="I65" s="271">
        <f t="shared" si="31"/>
        <v>-2.619498430495168E-2</v>
      </c>
    </row>
    <row r="66" spans="2:11" ht="13.8" x14ac:dyDescent="0.25">
      <c r="B66" s="19" t="s">
        <v>124</v>
      </c>
      <c r="C66" s="20"/>
      <c r="D66" s="272">
        <f>AVERAGE($D$65:D65)</f>
        <v>6.5926426684930753E-3</v>
      </c>
      <c r="E66" s="272">
        <f>AVERAGE($D$65:E65)</f>
        <v>0.31496657877944861</v>
      </c>
      <c r="F66" s="272">
        <f>AVERAGE($D$65:F65)</f>
        <v>1.8079043372658015E-2</v>
      </c>
      <c r="G66" s="272">
        <f>AVERAGE($D$65:G65)</f>
        <v>-4.9518779482442002E-2</v>
      </c>
      <c r="H66" s="272">
        <f>AVERAGE($D$65:H65)</f>
        <v>4.8782185041131375E-2</v>
      </c>
      <c r="I66" s="273">
        <f>AVERAGE($D$65:I65)</f>
        <v>3.6285990150117534E-2</v>
      </c>
    </row>
    <row r="67" spans="2:11" x14ac:dyDescent="0.25">
      <c r="K67" s="170"/>
    </row>
    <row r="68" spans="2:11" x14ac:dyDescent="0.25">
      <c r="K68" s="170"/>
    </row>
    <row r="69" spans="2:11" x14ac:dyDescent="0.25">
      <c r="B69" s="153" t="s">
        <v>110</v>
      </c>
      <c r="C69" s="263">
        <v>3500</v>
      </c>
      <c r="D69" s="263">
        <v>3700</v>
      </c>
      <c r="E69" s="263">
        <v>3900</v>
      </c>
      <c r="F69" s="263">
        <v>3450</v>
      </c>
      <c r="G69" s="263">
        <v>3900</v>
      </c>
      <c r="H69" s="263">
        <v>3247</v>
      </c>
      <c r="I69" s="274">
        <v>3500</v>
      </c>
      <c r="K69" s="170"/>
    </row>
    <row r="70" spans="2:11" x14ac:dyDescent="0.25">
      <c r="B70" s="153" t="s">
        <v>111</v>
      </c>
      <c r="C70" s="275">
        <f ca="1">'Materiale-dummy data'!C9/'outputuri-dummy data'!C69</f>
        <v>180.53672826583099</v>
      </c>
      <c r="D70" s="275">
        <f ca="1">'Materiale-dummy data'!D9/'outputuri-dummy data'!D69</f>
        <v>166.44782676031659</v>
      </c>
      <c r="E70" s="275">
        <f ca="1">'Materiale-dummy data'!E9/'outputuri-dummy data'!E69</f>
        <v>177.02273144530835</v>
      </c>
      <c r="F70" s="275">
        <f ca="1">'Materiale-dummy data'!F9/'outputuri-dummy data'!F69</f>
        <v>210.91525411927358</v>
      </c>
      <c r="G70" s="275">
        <f ca="1">'Materiale-dummy data'!G9/'outputuri-dummy data'!G69</f>
        <v>89.306118089140767</v>
      </c>
      <c r="H70" s="275">
        <f ca="1">'Materiale-dummy data'!H9/'outputuri-dummy data'!H69</f>
        <v>164.93156512245636</v>
      </c>
      <c r="I70" s="276">
        <f ca="1">'Materiale-dummy data'!I9/'outputuri-dummy data'!I69</f>
        <v>104.12182399014091</v>
      </c>
    </row>
    <row r="71" spans="2:11" x14ac:dyDescent="0.25">
      <c r="K71" s="170"/>
    </row>
  </sheetData>
  <phoneticPr fontId="0" type="noConversion"/>
  <pageMargins left="0.75" right="0.75" top="1" bottom="1" header="0.5" footer="0.5"/>
  <pageSetup paperSize="9" scale="43" orientation="landscape" r:id="rId1"/>
  <headerFooter alignWithMargins="0"/>
  <ignoredErrors>
    <ignoredError sqref="E15:H15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2" tint="-9.9978637043366805E-2"/>
    <pageSetUpPr fitToPage="1"/>
  </sheetPr>
  <dimension ref="B1:J48"/>
  <sheetViews>
    <sheetView zoomScaleNormal="100" workbookViewId="0">
      <pane xSplit="2" ySplit="3" topLeftCell="C40" activePane="bottomRight" state="frozen"/>
      <selection pane="topRight" activeCell="C1" sqref="C1"/>
      <selection pane="bottomLeft" activeCell="A4" sqref="A4"/>
      <selection pane="bottomRight" activeCell="D21" sqref="D21"/>
    </sheetView>
  </sheetViews>
  <sheetFormatPr defaultColWidth="11.44140625" defaultRowHeight="13.2" x14ac:dyDescent="0.25"/>
  <cols>
    <col min="1" max="1" width="3.6640625" style="23" customWidth="1"/>
    <col min="2" max="2" width="45.6640625" style="23" customWidth="1"/>
    <col min="3" max="9" width="9.33203125" style="23" customWidth="1"/>
    <col min="10" max="10" width="59.33203125" style="23" bestFit="1" customWidth="1"/>
    <col min="11" max="16384" width="11.44140625" style="23"/>
  </cols>
  <sheetData>
    <row r="1" spans="2:10" ht="27" customHeight="1" x14ac:dyDescent="0.3">
      <c r="B1" s="86" t="s">
        <v>125</v>
      </c>
    </row>
    <row r="3" spans="2:10" x14ac:dyDescent="0.25">
      <c r="B3" s="52" t="s">
        <v>114</v>
      </c>
      <c r="C3" s="22">
        <v>2013</v>
      </c>
      <c r="D3" s="22">
        <v>2014</v>
      </c>
      <c r="E3" s="22">
        <v>2015</v>
      </c>
      <c r="F3" s="22">
        <v>2016</v>
      </c>
      <c r="G3" s="22">
        <v>2017</v>
      </c>
      <c r="H3" s="22">
        <v>2018</v>
      </c>
      <c r="I3" s="22">
        <v>2019</v>
      </c>
      <c r="J3" s="22" t="s">
        <v>130</v>
      </c>
    </row>
    <row r="4" spans="2:10" x14ac:dyDescent="0.25">
      <c r="B4" s="144" t="s">
        <v>31</v>
      </c>
      <c r="C4" s="118">
        <v>100.54</v>
      </c>
      <c r="D4" s="118">
        <v>101.99</v>
      </c>
      <c r="E4" s="118">
        <v>101.23</v>
      </c>
      <c r="F4" s="118">
        <v>100.31</v>
      </c>
      <c r="G4" s="118">
        <v>102.75</v>
      </c>
      <c r="H4" s="118">
        <v>102.57</v>
      </c>
      <c r="I4" s="118">
        <v>101.92</v>
      </c>
      <c r="J4" s="82" t="s">
        <v>31</v>
      </c>
    </row>
    <row r="5" spans="2:10" x14ac:dyDescent="0.25">
      <c r="B5" s="144" t="s">
        <v>32</v>
      </c>
      <c r="C5" s="118">
        <v>107.5</v>
      </c>
      <c r="D5" s="118">
        <v>99.41</v>
      </c>
      <c r="E5" s="118">
        <v>105.37</v>
      </c>
      <c r="F5" s="118">
        <v>93.52</v>
      </c>
      <c r="G5" s="118">
        <v>107.73</v>
      </c>
      <c r="H5" s="118">
        <v>106.18</v>
      </c>
      <c r="I5" s="118">
        <v>99.59</v>
      </c>
      <c r="J5" s="15" t="s">
        <v>67</v>
      </c>
    </row>
    <row r="6" spans="2:10" x14ac:dyDescent="0.25">
      <c r="B6" s="144" t="s">
        <v>33</v>
      </c>
      <c r="C6" s="118">
        <v>101.95</v>
      </c>
      <c r="D6" s="118">
        <v>100.57</v>
      </c>
      <c r="E6" s="118">
        <v>98.88</v>
      </c>
      <c r="F6" s="118">
        <v>100.03</v>
      </c>
      <c r="G6" s="118">
        <v>103.38</v>
      </c>
      <c r="H6" s="118">
        <v>108.01</v>
      </c>
      <c r="I6" s="118">
        <v>112.23</v>
      </c>
      <c r="J6" s="15" t="s">
        <v>68</v>
      </c>
    </row>
    <row r="7" spans="2:10" x14ac:dyDescent="0.25">
      <c r="B7" s="144" t="s">
        <v>34</v>
      </c>
      <c r="C7" s="154">
        <v>100</v>
      </c>
      <c r="D7" s="154">
        <v>100.18</v>
      </c>
      <c r="E7" s="154">
        <v>100.67</v>
      </c>
      <c r="F7" s="154">
        <v>100.15</v>
      </c>
      <c r="G7" s="154">
        <v>100.3</v>
      </c>
      <c r="H7" s="154">
        <v>99.95</v>
      </c>
      <c r="I7" s="154">
        <v>100.18</v>
      </c>
      <c r="J7" s="15" t="s">
        <v>74</v>
      </c>
    </row>
    <row r="8" spans="2:10" x14ac:dyDescent="0.25">
      <c r="B8" s="144" t="s">
        <v>35</v>
      </c>
      <c r="C8" s="154">
        <f ca="1">'outputuri-dummy data'!C70/'outputuri-dummy data'!C70*100</f>
        <v>100</v>
      </c>
      <c r="D8" s="154">
        <f ca="1">'outputuri-dummy data'!D70/'outputuri-dummy data'!C70*100</f>
        <v>92.196102343912415</v>
      </c>
      <c r="E8" s="154">
        <f ca="1">'outputuri-dummy data'!E70/'outputuri-dummy data'!D70*100</f>
        <v>106.35328492466263</v>
      </c>
      <c r="F8" s="154">
        <f ca="1">'outputuri-dummy data'!F70/'outputuri-dummy data'!E70*100</f>
        <v>119.14585906411483</v>
      </c>
      <c r="G8" s="154">
        <f ca="1">'outputuri-dummy data'!G70/'outputuri-dummy data'!F70*100</f>
        <v>42.34218073133664</v>
      </c>
      <c r="H8" s="154">
        <f ca="1">'outputuri-dummy data'!H70/'outputuri-dummy data'!G70*100</f>
        <v>184.6811491210828</v>
      </c>
      <c r="I8" s="154">
        <f ca="1">'outputuri-dummy data'!I70/'outputuri-dummy data'!H70*100</f>
        <v>63.130319483013345</v>
      </c>
      <c r="J8" s="15" t="s">
        <v>113</v>
      </c>
    </row>
    <row r="9" spans="2:10" x14ac:dyDescent="0.25">
      <c r="B9" s="144" t="s">
        <v>36</v>
      </c>
      <c r="C9" s="119">
        <v>101.55</v>
      </c>
      <c r="D9" s="118">
        <v>100.83</v>
      </c>
      <c r="E9" s="120">
        <v>99.07</v>
      </c>
      <c r="F9" s="118">
        <v>99.46</v>
      </c>
      <c r="G9" s="120">
        <v>103.32</v>
      </c>
      <c r="H9" s="118">
        <v>103.27</v>
      </c>
      <c r="I9" s="121">
        <v>104.04</v>
      </c>
      <c r="J9" s="15" t="s">
        <v>73</v>
      </c>
    </row>
    <row r="10" spans="2:10" x14ac:dyDescent="0.25">
      <c r="B10" s="144" t="s">
        <v>37</v>
      </c>
      <c r="C10" s="118">
        <v>101.95</v>
      </c>
      <c r="D10" s="118">
        <v>100.57</v>
      </c>
      <c r="E10" s="118">
        <v>98.88</v>
      </c>
      <c r="F10" s="118">
        <v>100.03</v>
      </c>
      <c r="G10" s="118">
        <v>103.38</v>
      </c>
      <c r="H10" s="118">
        <v>108.01</v>
      </c>
      <c r="I10" s="118">
        <v>112.23</v>
      </c>
      <c r="J10" s="15" t="s">
        <v>68</v>
      </c>
    </row>
    <row r="11" spans="2:10" x14ac:dyDescent="0.25">
      <c r="B11" s="144" t="s">
        <v>38</v>
      </c>
      <c r="C11" s="119">
        <v>101.55</v>
      </c>
      <c r="D11" s="118">
        <v>100.83</v>
      </c>
      <c r="E11" s="120">
        <v>99.07</v>
      </c>
      <c r="F11" s="118">
        <v>99.46</v>
      </c>
      <c r="G11" s="120">
        <v>103.32</v>
      </c>
      <c r="H11" s="118">
        <v>103.27</v>
      </c>
      <c r="I11" s="121">
        <v>104.04</v>
      </c>
      <c r="J11" s="15" t="s">
        <v>73</v>
      </c>
    </row>
    <row r="12" spans="2:10" x14ac:dyDescent="0.25">
      <c r="B12" s="144" t="s">
        <v>39</v>
      </c>
      <c r="C12" s="118">
        <v>107.5</v>
      </c>
      <c r="D12" s="118">
        <v>99.41</v>
      </c>
      <c r="E12" s="118">
        <v>105.37</v>
      </c>
      <c r="F12" s="118">
        <v>93.52</v>
      </c>
      <c r="G12" s="118">
        <v>107.73</v>
      </c>
      <c r="H12" s="118">
        <v>106.18</v>
      </c>
      <c r="I12" s="118">
        <v>99.59</v>
      </c>
      <c r="J12" s="15" t="s">
        <v>67</v>
      </c>
    </row>
    <row r="13" spans="2:10" x14ac:dyDescent="0.25">
      <c r="B13" s="144" t="s">
        <v>40</v>
      </c>
      <c r="C13" s="118">
        <v>101.95</v>
      </c>
      <c r="D13" s="118">
        <v>100.57</v>
      </c>
      <c r="E13" s="118">
        <v>98.88</v>
      </c>
      <c r="F13" s="118">
        <v>100.03</v>
      </c>
      <c r="G13" s="118">
        <v>103.38</v>
      </c>
      <c r="H13" s="118">
        <v>108.01</v>
      </c>
      <c r="I13" s="118">
        <v>112.23</v>
      </c>
      <c r="J13" s="15" t="s">
        <v>68</v>
      </c>
    </row>
    <row r="14" spans="2:10" x14ac:dyDescent="0.25">
      <c r="B14" s="144" t="s">
        <v>41</v>
      </c>
      <c r="C14" s="116">
        <v>103.43</v>
      </c>
      <c r="D14" s="116">
        <v>102.25</v>
      </c>
      <c r="E14" s="116">
        <v>102.41</v>
      </c>
      <c r="F14" s="116">
        <v>98.17</v>
      </c>
      <c r="G14" s="116">
        <v>100.22</v>
      </c>
      <c r="H14" s="116">
        <v>102.44</v>
      </c>
      <c r="I14" s="116">
        <v>104.16</v>
      </c>
      <c r="J14" s="15" t="s">
        <v>70</v>
      </c>
    </row>
    <row r="15" spans="2:10" x14ac:dyDescent="0.25">
      <c r="B15" s="144" t="s">
        <v>42</v>
      </c>
      <c r="C15" s="116">
        <v>103.43</v>
      </c>
      <c r="D15" s="116">
        <v>102.25</v>
      </c>
      <c r="E15" s="116">
        <v>102.41</v>
      </c>
      <c r="F15" s="116">
        <v>98.17</v>
      </c>
      <c r="G15" s="116">
        <v>100.22</v>
      </c>
      <c r="H15" s="116">
        <v>102.44</v>
      </c>
      <c r="I15" s="116">
        <v>104.16</v>
      </c>
      <c r="J15" s="15" t="s">
        <v>70</v>
      </c>
    </row>
    <row r="16" spans="2:10" x14ac:dyDescent="0.25">
      <c r="B16" s="144" t="s">
        <v>43</v>
      </c>
      <c r="C16" s="116">
        <v>100</v>
      </c>
      <c r="D16" s="116">
        <v>100</v>
      </c>
      <c r="E16" s="116">
        <v>100</v>
      </c>
      <c r="F16" s="116">
        <v>83.33</v>
      </c>
      <c r="G16" s="116">
        <v>95</v>
      </c>
      <c r="H16" s="116">
        <v>100</v>
      </c>
      <c r="I16" s="116">
        <v>100</v>
      </c>
      <c r="J16" s="15" t="s">
        <v>71</v>
      </c>
    </row>
    <row r="17" spans="2:10" x14ac:dyDescent="0.25">
      <c r="B17" s="144" t="s">
        <v>44</v>
      </c>
      <c r="C17" s="118">
        <v>101.95</v>
      </c>
      <c r="D17" s="118">
        <v>100.57</v>
      </c>
      <c r="E17" s="118">
        <v>98.88</v>
      </c>
      <c r="F17" s="118">
        <v>100.03</v>
      </c>
      <c r="G17" s="118">
        <v>103.38</v>
      </c>
      <c r="H17" s="118">
        <v>108.01</v>
      </c>
      <c r="I17" s="118">
        <v>112.23</v>
      </c>
      <c r="J17" s="15" t="s">
        <v>68</v>
      </c>
    </row>
    <row r="18" spans="2:10" x14ac:dyDescent="0.25">
      <c r="B18" s="144" t="s">
        <v>45</v>
      </c>
      <c r="C18" s="116">
        <v>100</v>
      </c>
      <c r="D18" s="116">
        <v>100</v>
      </c>
      <c r="E18" s="116">
        <v>130.69999999999999</v>
      </c>
      <c r="F18" s="116">
        <v>100</v>
      </c>
      <c r="G18" s="116">
        <v>100</v>
      </c>
      <c r="H18" s="116">
        <v>117.6</v>
      </c>
      <c r="I18" s="116">
        <v>100</v>
      </c>
      <c r="J18" s="15" t="s">
        <v>69</v>
      </c>
    </row>
    <row r="19" spans="2:10" x14ac:dyDescent="0.25">
      <c r="B19" s="144" t="s">
        <v>46</v>
      </c>
      <c r="C19" s="118">
        <v>101.95</v>
      </c>
      <c r="D19" s="118">
        <v>100.57</v>
      </c>
      <c r="E19" s="118">
        <v>98.88</v>
      </c>
      <c r="F19" s="118">
        <v>100.03</v>
      </c>
      <c r="G19" s="118">
        <v>103.38</v>
      </c>
      <c r="H19" s="118">
        <v>108.01</v>
      </c>
      <c r="I19" s="118">
        <v>112.23</v>
      </c>
      <c r="J19" s="15" t="s">
        <v>68</v>
      </c>
    </row>
    <row r="20" spans="2:10" x14ac:dyDescent="0.25">
      <c r="B20" s="144" t="s">
        <v>47</v>
      </c>
      <c r="C20" s="116">
        <v>99.84</v>
      </c>
      <c r="D20" s="116">
        <v>100.51</v>
      </c>
      <c r="E20" s="116">
        <v>101.06</v>
      </c>
      <c r="F20" s="116">
        <v>97.8</v>
      </c>
      <c r="G20" s="116">
        <v>95.63</v>
      </c>
      <c r="H20" s="116">
        <v>100.72</v>
      </c>
      <c r="I20" s="116">
        <v>105.25</v>
      </c>
      <c r="J20" s="15" t="s">
        <v>72</v>
      </c>
    </row>
    <row r="21" spans="2:10" x14ac:dyDescent="0.25">
      <c r="B21" s="144" t="s">
        <v>126</v>
      </c>
      <c r="C21" s="116">
        <v>101.55</v>
      </c>
      <c r="D21" s="116">
        <v>100.83</v>
      </c>
      <c r="E21" s="116">
        <v>99.07</v>
      </c>
      <c r="F21" s="116">
        <v>99.46</v>
      </c>
      <c r="G21" s="116">
        <v>103.32</v>
      </c>
      <c r="H21" s="116">
        <v>103.27</v>
      </c>
      <c r="I21" s="116">
        <v>104.04</v>
      </c>
      <c r="J21" s="55"/>
    </row>
    <row r="22" spans="2:10" x14ac:dyDescent="0.25">
      <c r="B22" s="144" t="s">
        <v>127</v>
      </c>
      <c r="C22" s="116">
        <v>101.95</v>
      </c>
      <c r="D22" s="116">
        <v>100.57</v>
      </c>
      <c r="E22" s="116">
        <v>98.88</v>
      </c>
      <c r="F22" s="116">
        <v>100.03</v>
      </c>
      <c r="G22" s="116">
        <v>103.38</v>
      </c>
      <c r="H22" s="116">
        <v>108.01</v>
      </c>
      <c r="I22" s="116">
        <v>112.23</v>
      </c>
      <c r="J22" s="55"/>
    </row>
    <row r="23" spans="2:10" x14ac:dyDescent="0.25">
      <c r="B23" s="144" t="s">
        <v>129</v>
      </c>
      <c r="C23" s="117">
        <v>1</v>
      </c>
      <c r="D23" s="117">
        <v>1.0084</v>
      </c>
      <c r="E23" s="117">
        <v>1.0058</v>
      </c>
      <c r="F23" s="117">
        <v>0.99539999999999995</v>
      </c>
      <c r="G23" s="117">
        <v>1.0283</v>
      </c>
      <c r="H23" s="117">
        <v>1.04</v>
      </c>
      <c r="I23" s="117">
        <v>1.0687</v>
      </c>
    </row>
    <row r="24" spans="2:10" x14ac:dyDescent="0.25">
      <c r="B24" s="25"/>
      <c r="C24" s="26"/>
      <c r="D24" s="26"/>
      <c r="E24" s="26"/>
      <c r="F24" s="26"/>
      <c r="G24" s="26"/>
      <c r="H24" s="26"/>
      <c r="I24" s="27"/>
      <c r="J24" s="6"/>
    </row>
    <row r="25" spans="2:10" x14ac:dyDescent="0.25">
      <c r="B25" s="156" t="s">
        <v>128</v>
      </c>
      <c r="C25" s="22">
        <v>2013</v>
      </c>
      <c r="D25" s="22">
        <v>2014</v>
      </c>
      <c r="E25" s="22">
        <v>2015</v>
      </c>
      <c r="F25" s="22">
        <v>2016</v>
      </c>
      <c r="G25" s="22">
        <v>2017</v>
      </c>
      <c r="H25" s="22">
        <v>2018</v>
      </c>
      <c r="I25" s="22">
        <v>2019</v>
      </c>
      <c r="J25" s="6"/>
    </row>
    <row r="26" spans="2:10" x14ac:dyDescent="0.25">
      <c r="B26" s="144" t="s">
        <v>31</v>
      </c>
      <c r="C26" s="117">
        <f t="shared" ref="C26:C45" si="0">$C4/C4</f>
        <v>1</v>
      </c>
      <c r="D26" s="117">
        <f t="shared" ref="D26:I35" si="1">C26*D4/100</f>
        <v>1.0199</v>
      </c>
      <c r="E26" s="117">
        <f t="shared" si="1"/>
        <v>1.0324447700000001</v>
      </c>
      <c r="F26" s="117">
        <f t="shared" si="1"/>
        <v>1.0356453487870001</v>
      </c>
      <c r="G26" s="117">
        <f t="shared" si="1"/>
        <v>1.0641255958786426</v>
      </c>
      <c r="H26" s="117">
        <f t="shared" si="1"/>
        <v>1.0914736236927238</v>
      </c>
      <c r="I26" s="117">
        <f t="shared" si="1"/>
        <v>1.1124299172676242</v>
      </c>
      <c r="J26" s="6"/>
    </row>
    <row r="27" spans="2:10" x14ac:dyDescent="0.25">
      <c r="B27" s="144" t="s">
        <v>32</v>
      </c>
      <c r="C27" s="117">
        <f t="shared" si="0"/>
        <v>1</v>
      </c>
      <c r="D27" s="117">
        <f t="shared" si="1"/>
        <v>0.99409999999999998</v>
      </c>
      <c r="E27" s="117">
        <f t="shared" si="1"/>
        <v>1.04748317</v>
      </c>
      <c r="F27" s="117">
        <f t="shared" si="1"/>
        <v>0.97960626058399991</v>
      </c>
      <c r="G27" s="117">
        <f t="shared" si="1"/>
        <v>1.055329824527143</v>
      </c>
      <c r="H27" s="117">
        <f t="shared" si="1"/>
        <v>1.1205492076829204</v>
      </c>
      <c r="I27" s="117">
        <f t="shared" si="1"/>
        <v>1.1159549559314206</v>
      </c>
      <c r="J27" s="6"/>
    </row>
    <row r="28" spans="2:10" x14ac:dyDescent="0.25">
      <c r="B28" s="144" t="s">
        <v>33</v>
      </c>
      <c r="C28" s="117">
        <f t="shared" si="0"/>
        <v>1</v>
      </c>
      <c r="D28" s="117">
        <f t="shared" si="1"/>
        <v>1.0057</v>
      </c>
      <c r="E28" s="117">
        <f t="shared" si="1"/>
        <v>0.99443616000000001</v>
      </c>
      <c r="F28" s="117">
        <f t="shared" si="1"/>
        <v>0.99473449084800014</v>
      </c>
      <c r="G28" s="117">
        <f t="shared" si="1"/>
        <v>1.0283565166386623</v>
      </c>
      <c r="H28" s="117">
        <f t="shared" si="1"/>
        <v>1.1107278736214192</v>
      </c>
      <c r="I28" s="117">
        <f t="shared" si="1"/>
        <v>1.2465698925653188</v>
      </c>
      <c r="J28" s="28"/>
    </row>
    <row r="29" spans="2:10" x14ac:dyDescent="0.25">
      <c r="B29" s="144" t="s">
        <v>34</v>
      </c>
      <c r="C29" s="117">
        <f t="shared" si="0"/>
        <v>1</v>
      </c>
      <c r="D29" s="117">
        <f t="shared" si="1"/>
        <v>1.0018</v>
      </c>
      <c r="E29" s="117">
        <f t="shared" si="1"/>
        <v>1.0085120600000002</v>
      </c>
      <c r="F29" s="117">
        <f t="shared" si="1"/>
        <v>1.0100248280900002</v>
      </c>
      <c r="G29" s="117">
        <f t="shared" si="1"/>
        <v>1.0130549025742701</v>
      </c>
      <c r="H29" s="117">
        <f t="shared" si="1"/>
        <v>1.0125483751229829</v>
      </c>
      <c r="I29" s="117">
        <f t="shared" si="1"/>
        <v>1.0143709621982042</v>
      </c>
      <c r="J29" s="6"/>
    </row>
    <row r="30" spans="2:10" x14ac:dyDescent="0.25">
      <c r="B30" s="144" t="s">
        <v>35</v>
      </c>
      <c r="C30" s="117">
        <f t="shared" ca="1" si="0"/>
        <v>1</v>
      </c>
      <c r="D30" s="117">
        <f t="shared" ca="1" si="1"/>
        <v>0.92196102343912412</v>
      </c>
      <c r="E30" s="117">
        <f t="shared" ca="1" si="1"/>
        <v>0.9805358341525473</v>
      </c>
      <c r="F30" s="117">
        <f t="shared" ca="1" si="1"/>
        <v>1.1682678430325368</v>
      </c>
      <c r="G30" s="117">
        <f t="shared" ca="1" si="1"/>
        <v>0.49467008152292502</v>
      </c>
      <c r="H30" s="117">
        <f t="shared" ca="1" si="1"/>
        <v>0.91356239091473501</v>
      </c>
      <c r="I30" s="117">
        <f t="shared" ca="1" si="1"/>
        <v>0.57673485606112751</v>
      </c>
      <c r="J30" s="6"/>
    </row>
    <row r="31" spans="2:10" x14ac:dyDescent="0.25">
      <c r="B31" s="144" t="s">
        <v>36</v>
      </c>
      <c r="C31" s="117">
        <f t="shared" si="0"/>
        <v>1</v>
      </c>
      <c r="D31" s="117">
        <f t="shared" si="1"/>
        <v>1.0083</v>
      </c>
      <c r="E31" s="117">
        <f t="shared" si="1"/>
        <v>0.99892280999999994</v>
      </c>
      <c r="F31" s="117">
        <f t="shared" si="1"/>
        <v>0.99352862682599996</v>
      </c>
      <c r="G31" s="117">
        <f t="shared" si="1"/>
        <v>1.0265137772366231</v>
      </c>
      <c r="H31" s="117">
        <f t="shared" si="1"/>
        <v>1.0600807777522605</v>
      </c>
      <c r="I31" s="117">
        <f t="shared" si="1"/>
        <v>1.102908041173452</v>
      </c>
      <c r="J31" s="6"/>
    </row>
    <row r="32" spans="2:10" x14ac:dyDescent="0.25">
      <c r="B32" s="144" t="s">
        <v>37</v>
      </c>
      <c r="C32" s="117">
        <f t="shared" si="0"/>
        <v>1</v>
      </c>
      <c r="D32" s="117">
        <f t="shared" si="1"/>
        <v>1.0057</v>
      </c>
      <c r="E32" s="117">
        <f t="shared" si="1"/>
        <v>0.99443616000000001</v>
      </c>
      <c r="F32" s="117">
        <f t="shared" si="1"/>
        <v>0.99473449084800014</v>
      </c>
      <c r="G32" s="117">
        <f t="shared" si="1"/>
        <v>1.0283565166386623</v>
      </c>
      <c r="H32" s="117">
        <f t="shared" si="1"/>
        <v>1.1107278736214192</v>
      </c>
      <c r="I32" s="117">
        <f t="shared" si="1"/>
        <v>1.2465698925653188</v>
      </c>
      <c r="J32" s="6"/>
    </row>
    <row r="33" spans="2:10" x14ac:dyDescent="0.25">
      <c r="B33" s="144" t="s">
        <v>38</v>
      </c>
      <c r="C33" s="117">
        <f t="shared" si="0"/>
        <v>1</v>
      </c>
      <c r="D33" s="117">
        <f t="shared" si="1"/>
        <v>1.0083</v>
      </c>
      <c r="E33" s="117">
        <f t="shared" si="1"/>
        <v>0.99892280999999994</v>
      </c>
      <c r="F33" s="117">
        <f t="shared" si="1"/>
        <v>0.99352862682599996</v>
      </c>
      <c r="G33" s="117">
        <f t="shared" si="1"/>
        <v>1.0265137772366231</v>
      </c>
      <c r="H33" s="117">
        <f t="shared" si="1"/>
        <v>1.0600807777522605</v>
      </c>
      <c r="I33" s="117">
        <f t="shared" si="1"/>
        <v>1.102908041173452</v>
      </c>
      <c r="J33" s="6"/>
    </row>
    <row r="34" spans="2:10" x14ac:dyDescent="0.25">
      <c r="B34" s="144" t="s">
        <v>39</v>
      </c>
      <c r="C34" s="117">
        <f t="shared" si="0"/>
        <v>1</v>
      </c>
      <c r="D34" s="117">
        <f t="shared" si="1"/>
        <v>0.99409999999999998</v>
      </c>
      <c r="E34" s="117">
        <f t="shared" si="1"/>
        <v>1.04748317</v>
      </c>
      <c r="F34" s="117">
        <f t="shared" si="1"/>
        <v>0.97960626058399991</v>
      </c>
      <c r="G34" s="117">
        <f t="shared" si="1"/>
        <v>1.055329824527143</v>
      </c>
      <c r="H34" s="117">
        <f t="shared" si="1"/>
        <v>1.1205492076829204</v>
      </c>
      <c r="I34" s="117">
        <f t="shared" si="1"/>
        <v>1.1159549559314206</v>
      </c>
      <c r="J34" s="6"/>
    </row>
    <row r="35" spans="2:10" x14ac:dyDescent="0.25">
      <c r="B35" s="144" t="s">
        <v>40</v>
      </c>
      <c r="C35" s="117">
        <f t="shared" si="0"/>
        <v>1</v>
      </c>
      <c r="D35" s="117">
        <f t="shared" si="1"/>
        <v>1.0057</v>
      </c>
      <c r="E35" s="117">
        <f t="shared" si="1"/>
        <v>0.99443616000000001</v>
      </c>
      <c r="F35" s="117">
        <f t="shared" si="1"/>
        <v>0.99473449084800014</v>
      </c>
      <c r="G35" s="117">
        <f t="shared" si="1"/>
        <v>1.0283565166386623</v>
      </c>
      <c r="H35" s="117">
        <f t="shared" si="1"/>
        <v>1.1107278736214192</v>
      </c>
      <c r="I35" s="117">
        <f t="shared" si="1"/>
        <v>1.2465698925653188</v>
      </c>
      <c r="J35" s="6"/>
    </row>
    <row r="36" spans="2:10" x14ac:dyDescent="0.25">
      <c r="B36" s="144" t="s">
        <v>41</v>
      </c>
      <c r="C36" s="117">
        <f t="shared" si="0"/>
        <v>1</v>
      </c>
      <c r="D36" s="117">
        <f t="shared" ref="D36:I44" si="2">C36*D14/100</f>
        <v>1.0225</v>
      </c>
      <c r="E36" s="117">
        <f t="shared" si="2"/>
        <v>1.0471422500000001</v>
      </c>
      <c r="F36" s="117">
        <f t="shared" si="2"/>
        <v>1.0279795468250001</v>
      </c>
      <c r="G36" s="117">
        <f t="shared" si="2"/>
        <v>1.0302411018280151</v>
      </c>
      <c r="H36" s="117">
        <f t="shared" si="2"/>
        <v>1.0553789847126187</v>
      </c>
      <c r="I36" s="117">
        <f t="shared" si="2"/>
        <v>1.0992827504766636</v>
      </c>
      <c r="J36" s="6"/>
    </row>
    <row r="37" spans="2:10" x14ac:dyDescent="0.25">
      <c r="B37" s="144" t="s">
        <v>42</v>
      </c>
      <c r="C37" s="117">
        <f t="shared" si="0"/>
        <v>1</v>
      </c>
      <c r="D37" s="117">
        <f t="shared" si="2"/>
        <v>1.0225</v>
      </c>
      <c r="E37" s="117">
        <f t="shared" si="2"/>
        <v>1.0471422500000001</v>
      </c>
      <c r="F37" s="117">
        <f t="shared" si="2"/>
        <v>1.0279795468250001</v>
      </c>
      <c r="G37" s="117">
        <f t="shared" si="2"/>
        <v>1.0302411018280151</v>
      </c>
      <c r="H37" s="117">
        <f t="shared" si="2"/>
        <v>1.0553789847126187</v>
      </c>
      <c r="I37" s="117">
        <f t="shared" si="2"/>
        <v>1.0992827504766636</v>
      </c>
      <c r="J37" s="6"/>
    </row>
    <row r="38" spans="2:10" x14ac:dyDescent="0.25">
      <c r="B38" s="144" t="s">
        <v>43</v>
      </c>
      <c r="C38" s="117">
        <f t="shared" si="0"/>
        <v>1</v>
      </c>
      <c r="D38" s="117">
        <f t="shared" si="2"/>
        <v>1</v>
      </c>
      <c r="E38" s="117">
        <f t="shared" si="2"/>
        <v>1</v>
      </c>
      <c r="F38" s="117">
        <f t="shared" si="2"/>
        <v>0.83329999999999993</v>
      </c>
      <c r="G38" s="117">
        <f t="shared" si="2"/>
        <v>0.79163499999999998</v>
      </c>
      <c r="H38" s="117">
        <f t="shared" si="2"/>
        <v>0.79163499999999998</v>
      </c>
      <c r="I38" s="117">
        <f t="shared" si="2"/>
        <v>0.79163499999999998</v>
      </c>
      <c r="J38" s="6"/>
    </row>
    <row r="39" spans="2:10" x14ac:dyDescent="0.25">
      <c r="B39" s="144" t="s">
        <v>44</v>
      </c>
      <c r="C39" s="117">
        <f t="shared" si="0"/>
        <v>1</v>
      </c>
      <c r="D39" s="117">
        <f t="shared" si="2"/>
        <v>1.0057</v>
      </c>
      <c r="E39" s="117">
        <f t="shared" si="2"/>
        <v>0.99443616000000001</v>
      </c>
      <c r="F39" s="117">
        <f t="shared" si="2"/>
        <v>0.99473449084800014</v>
      </c>
      <c r="G39" s="117">
        <f t="shared" si="2"/>
        <v>1.0283565166386623</v>
      </c>
      <c r="H39" s="117">
        <f t="shared" si="2"/>
        <v>1.1107278736214192</v>
      </c>
      <c r="I39" s="117">
        <f t="shared" si="2"/>
        <v>1.2465698925653188</v>
      </c>
      <c r="J39" s="6"/>
    </row>
    <row r="40" spans="2:10" x14ac:dyDescent="0.25">
      <c r="B40" s="144" t="s">
        <v>45</v>
      </c>
      <c r="C40" s="117">
        <f t="shared" si="0"/>
        <v>1</v>
      </c>
      <c r="D40" s="117">
        <f t="shared" si="2"/>
        <v>1</v>
      </c>
      <c r="E40" s="117">
        <f t="shared" si="2"/>
        <v>1.3069999999999999</v>
      </c>
      <c r="F40" s="117">
        <f t="shared" si="2"/>
        <v>1.3069999999999999</v>
      </c>
      <c r="G40" s="117">
        <f t="shared" si="2"/>
        <v>1.3069999999999999</v>
      </c>
      <c r="H40" s="117">
        <f t="shared" si="2"/>
        <v>1.5370319999999997</v>
      </c>
      <c r="I40" s="117">
        <f t="shared" si="2"/>
        <v>1.5370319999999997</v>
      </c>
      <c r="J40" s="6"/>
    </row>
    <row r="41" spans="2:10" x14ac:dyDescent="0.25">
      <c r="B41" s="144" t="s">
        <v>46</v>
      </c>
      <c r="C41" s="117">
        <f t="shared" si="0"/>
        <v>1</v>
      </c>
      <c r="D41" s="117">
        <f t="shared" si="2"/>
        <v>1.0057</v>
      </c>
      <c r="E41" s="117">
        <f t="shared" si="2"/>
        <v>0.99443616000000001</v>
      </c>
      <c r="F41" s="117">
        <f t="shared" si="2"/>
        <v>0.99473449084800014</v>
      </c>
      <c r="G41" s="117">
        <f t="shared" si="2"/>
        <v>1.0283565166386623</v>
      </c>
      <c r="H41" s="117">
        <f t="shared" si="2"/>
        <v>1.1107278736214192</v>
      </c>
      <c r="I41" s="117">
        <f t="shared" si="2"/>
        <v>1.2465698925653188</v>
      </c>
      <c r="J41" s="6"/>
    </row>
    <row r="42" spans="2:10" x14ac:dyDescent="0.25">
      <c r="B42" s="144" t="s">
        <v>47</v>
      </c>
      <c r="C42" s="117">
        <f t="shared" si="0"/>
        <v>1</v>
      </c>
      <c r="D42" s="117">
        <f t="shared" si="2"/>
        <v>1.0051000000000001</v>
      </c>
      <c r="E42" s="117">
        <f t="shared" si="2"/>
        <v>1.0157540600000001</v>
      </c>
      <c r="F42" s="117">
        <f t="shared" si="2"/>
        <v>0.99340747068000013</v>
      </c>
      <c r="G42" s="117">
        <f t="shared" si="2"/>
        <v>0.94999556421128406</v>
      </c>
      <c r="H42" s="117">
        <f t="shared" si="2"/>
        <v>0.95683553227360529</v>
      </c>
      <c r="I42" s="117">
        <f t="shared" si="2"/>
        <v>1.0070693977179694</v>
      </c>
      <c r="J42" s="6"/>
    </row>
    <row r="43" spans="2:10" x14ac:dyDescent="0.25">
      <c r="B43" s="144" t="s">
        <v>126</v>
      </c>
      <c r="C43" s="117">
        <f>$C21/C21</f>
        <v>1</v>
      </c>
      <c r="D43" s="117">
        <f>C43*D21/100</f>
        <v>1.0083</v>
      </c>
      <c r="E43" s="117">
        <f t="shared" si="2"/>
        <v>0.99892280999999994</v>
      </c>
      <c r="F43" s="117">
        <f t="shared" si="2"/>
        <v>0.99352862682599996</v>
      </c>
      <c r="G43" s="117">
        <f t="shared" si="2"/>
        <v>1.0265137772366231</v>
      </c>
      <c r="H43" s="117">
        <f t="shared" si="2"/>
        <v>1.0600807777522605</v>
      </c>
      <c r="I43" s="117">
        <f t="shared" si="2"/>
        <v>1.102908041173452</v>
      </c>
      <c r="J43" s="28"/>
    </row>
    <row r="44" spans="2:10" x14ac:dyDescent="0.25">
      <c r="B44" s="144" t="s">
        <v>127</v>
      </c>
      <c r="C44" s="117">
        <f t="shared" si="0"/>
        <v>1</v>
      </c>
      <c r="D44" s="117">
        <f t="shared" si="2"/>
        <v>1.0057</v>
      </c>
      <c r="E44" s="117">
        <f t="shared" si="2"/>
        <v>0.99443616000000001</v>
      </c>
      <c r="F44" s="117">
        <f t="shared" si="2"/>
        <v>0.99473449084800014</v>
      </c>
      <c r="G44" s="117">
        <f t="shared" si="2"/>
        <v>1.0283565166386623</v>
      </c>
      <c r="H44" s="117">
        <f t="shared" si="2"/>
        <v>1.1107278736214192</v>
      </c>
      <c r="I44" s="117">
        <f t="shared" si="2"/>
        <v>1.2465698925653188</v>
      </c>
    </row>
    <row r="45" spans="2:10" x14ac:dyDescent="0.25">
      <c r="B45" s="144" t="s">
        <v>129</v>
      </c>
      <c r="C45" s="157">
        <f t="shared" si="0"/>
        <v>1</v>
      </c>
      <c r="D45" s="157">
        <f t="shared" ref="D45:I45" si="3">C45*D23</f>
        <v>1.0084</v>
      </c>
      <c r="E45" s="157">
        <f t="shared" si="3"/>
        <v>1.0142487199999999</v>
      </c>
      <c r="F45" s="157">
        <f t="shared" si="3"/>
        <v>1.0095831758879998</v>
      </c>
      <c r="G45" s="157">
        <f t="shared" si="3"/>
        <v>1.0381543797656303</v>
      </c>
      <c r="H45" s="157">
        <f t="shared" si="3"/>
        <v>1.0796805549562556</v>
      </c>
      <c r="I45" s="117">
        <f t="shared" si="3"/>
        <v>1.1538546090817503</v>
      </c>
    </row>
    <row r="48" spans="2:10" x14ac:dyDescent="0.25">
      <c r="C48" s="150"/>
      <c r="D48" s="150"/>
      <c r="E48" s="150"/>
      <c r="F48" s="150"/>
      <c r="G48" s="150"/>
      <c r="H48" s="150"/>
      <c r="I48" s="150"/>
      <c r="J48" s="151"/>
    </row>
  </sheetData>
  <phoneticPr fontId="7" type="noConversion"/>
  <pageMargins left="0.75" right="0.75" top="1" bottom="1" header="0.4921259845" footer="0.4921259845"/>
  <pageSetup paperSize="9" scale="71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2" tint="-9.9978637043366805E-2"/>
    <pageSetUpPr fitToPage="1"/>
  </sheetPr>
  <dimension ref="B1:J26"/>
  <sheetViews>
    <sheetView zoomScaleNormal="100" workbookViewId="0">
      <selection activeCell="D12" sqref="D12"/>
    </sheetView>
  </sheetViews>
  <sheetFormatPr defaultColWidth="9.109375" defaultRowHeight="13.2" x14ac:dyDescent="0.25"/>
  <cols>
    <col min="1" max="1" width="3.6640625" style="1" customWidth="1"/>
    <col min="2" max="2" width="45.6640625" style="1" customWidth="1"/>
    <col min="3" max="4" width="13.88671875" style="1" bestFit="1" customWidth="1"/>
    <col min="5" max="5" width="13.5546875" style="1" bestFit="1" customWidth="1"/>
    <col min="6" max="7" width="13.88671875" style="1" bestFit="1" customWidth="1"/>
    <col min="8" max="8" width="15.5546875" style="1" bestFit="1" customWidth="1"/>
    <col min="9" max="9" width="13.88671875" style="1" bestFit="1" customWidth="1"/>
    <col min="10" max="16384" width="9.109375" style="1"/>
  </cols>
  <sheetData>
    <row r="1" spans="2:10" ht="27" customHeight="1" x14ac:dyDescent="0.25">
      <c r="B1" s="87" t="s">
        <v>77</v>
      </c>
      <c r="C1" s="7"/>
      <c r="D1" s="7"/>
      <c r="E1" s="7"/>
      <c r="F1" s="7"/>
      <c r="G1" s="7"/>
      <c r="H1" s="7"/>
      <c r="I1" s="7"/>
    </row>
    <row r="2" spans="2:10" x14ac:dyDescent="0.25">
      <c r="B2" s="75" t="s">
        <v>60</v>
      </c>
      <c r="C2" s="32"/>
      <c r="D2" s="32"/>
      <c r="E2" s="32"/>
      <c r="F2" s="32"/>
      <c r="G2" s="32"/>
      <c r="H2" s="32"/>
      <c r="I2" s="32"/>
      <c r="J2" s="171"/>
    </row>
    <row r="3" spans="2:10" x14ac:dyDescent="0.25">
      <c r="B3" s="33"/>
      <c r="C3" s="34">
        <v>2013</v>
      </c>
      <c r="D3" s="34">
        <v>2014</v>
      </c>
      <c r="E3" s="34">
        <v>2015</v>
      </c>
      <c r="F3" s="34">
        <v>2016</v>
      </c>
      <c r="G3" s="34">
        <v>2017</v>
      </c>
      <c r="H3" s="34">
        <v>2018</v>
      </c>
      <c r="I3" s="34">
        <v>2019</v>
      </c>
      <c r="J3" s="170"/>
    </row>
    <row r="4" spans="2:10" x14ac:dyDescent="0.25">
      <c r="B4" s="35" t="s">
        <v>22</v>
      </c>
      <c r="C4" s="187">
        <v>28866</v>
      </c>
      <c r="D4" s="187">
        <v>25240</v>
      </c>
      <c r="E4" s="187">
        <v>24814</v>
      </c>
      <c r="F4" s="187">
        <v>24240</v>
      </c>
      <c r="G4" s="187">
        <v>23411</v>
      </c>
      <c r="H4" s="187">
        <v>23404</v>
      </c>
      <c r="I4" s="188">
        <v>23198</v>
      </c>
      <c r="J4" s="170"/>
    </row>
    <row r="5" spans="2:10" x14ac:dyDescent="0.25">
      <c r="B5" s="5" t="s">
        <v>170</v>
      </c>
      <c r="C5" s="209">
        <f ca="1">RAND()*1000000</f>
        <v>573135.69463448168</v>
      </c>
      <c r="D5" s="209">
        <f t="shared" ref="D5:I5" ca="1" si="0">RAND()*1000000</f>
        <v>942966.02420419233</v>
      </c>
      <c r="E5" s="209">
        <f t="shared" ca="1" si="0"/>
        <v>363401.50467425125</v>
      </c>
      <c r="F5" s="209">
        <f t="shared" ca="1" si="0"/>
        <v>894429.03802405368</v>
      </c>
      <c r="G5" s="209">
        <f t="shared" ca="1" si="0"/>
        <v>666652.54565430735</v>
      </c>
      <c r="H5" s="209">
        <f t="shared" ca="1" si="0"/>
        <v>23022.574173288456</v>
      </c>
      <c r="I5" s="209">
        <f t="shared" ca="1" si="0"/>
        <v>514786.2434092082</v>
      </c>
    </row>
    <row r="6" spans="2:10" x14ac:dyDescent="0.25">
      <c r="B6" s="6"/>
      <c r="C6" s="6"/>
      <c r="D6" s="6"/>
      <c r="E6" s="6"/>
      <c r="F6" s="6"/>
      <c r="G6" s="6"/>
      <c r="H6" s="6"/>
      <c r="I6" s="6"/>
    </row>
    <row r="7" spans="2:10" x14ac:dyDescent="0.25">
      <c r="B7" s="75" t="s">
        <v>115</v>
      </c>
      <c r="C7" s="36"/>
      <c r="D7" s="36"/>
      <c r="E7" s="36"/>
      <c r="F7" s="36"/>
      <c r="G7" s="36"/>
      <c r="H7" s="36"/>
      <c r="I7" s="36"/>
    </row>
    <row r="8" spans="2:10" x14ac:dyDescent="0.25">
      <c r="B8" s="18" t="s">
        <v>116</v>
      </c>
      <c r="C8" s="299">
        <f t="shared" ref="C8:I8" ca="1" si="1">C5/C4</f>
        <v>19.855043810520392</v>
      </c>
      <c r="D8" s="299">
        <f ca="1">D5/D4</f>
        <v>37.359985111101125</v>
      </c>
      <c r="E8" s="299">
        <f t="shared" ca="1" si="1"/>
        <v>14.645019129291983</v>
      </c>
      <c r="F8" s="299">
        <f t="shared" ca="1" si="1"/>
        <v>36.898887707262944</v>
      </c>
      <c r="G8" s="299">
        <f t="shared" ca="1" si="1"/>
        <v>28.476038855850128</v>
      </c>
      <c r="H8" s="299">
        <f t="shared" ca="1" si="1"/>
        <v>0.98370253688636367</v>
      </c>
      <c r="I8" s="299">
        <f t="shared" ca="1" si="1"/>
        <v>22.190975231020268</v>
      </c>
    </row>
    <row r="9" spans="2:10" x14ac:dyDescent="0.25">
      <c r="B9" s="3" t="s">
        <v>78</v>
      </c>
      <c r="C9" s="300">
        <f ca="1">C8/$C$8</f>
        <v>1</v>
      </c>
      <c r="D9" s="300">
        <f ca="1">D8/$C$8</f>
        <v>1.8816370020450706</v>
      </c>
      <c r="E9" s="300">
        <f t="shared" ref="E9:I9" ca="1" si="2">E8/$C$8</f>
        <v>0.737596918397741</v>
      </c>
      <c r="F9" s="300">
        <f t="shared" ca="1" si="2"/>
        <v>1.858413814615292</v>
      </c>
      <c r="G9" s="300">
        <f t="shared" ca="1" si="2"/>
        <v>1.4341967274210603</v>
      </c>
      <c r="H9" s="300">
        <f t="shared" ca="1" si="2"/>
        <v>4.9544213866964074E-2</v>
      </c>
      <c r="I9" s="301">
        <f t="shared" ca="1" si="2"/>
        <v>1.1176492705224936</v>
      </c>
    </row>
    <row r="10" spans="2:10" x14ac:dyDescent="0.25">
      <c r="B10" s="3" t="s">
        <v>79</v>
      </c>
      <c r="C10" s="302">
        <v>0.01</v>
      </c>
      <c r="D10" s="303">
        <f ca="1">LN(D9/C9)</f>
        <v>0.63214214373133792</v>
      </c>
      <c r="E10" s="303">
        <f ca="1">LN(E9/D9)</f>
        <v>-0.93649992835706741</v>
      </c>
      <c r="F10" s="303">
        <f t="shared" ref="F10:I10" ca="1" si="3">LN(F9/E9)</f>
        <v>0.92408112067918602</v>
      </c>
      <c r="G10" s="303">
        <f t="shared" ca="1" si="3"/>
        <v>-0.25911841540462943</v>
      </c>
      <c r="H10" s="303">
        <f t="shared" ca="1" si="3"/>
        <v>-3.3654947192968661</v>
      </c>
      <c r="I10" s="304">
        <f t="shared" ca="1" si="3"/>
        <v>3.1161174126448521</v>
      </c>
    </row>
    <row r="11" spans="2:10" x14ac:dyDescent="0.25">
      <c r="B11" s="3" t="s">
        <v>80</v>
      </c>
      <c r="C11" s="16">
        <f>1</f>
        <v>1</v>
      </c>
      <c r="D11" s="29">
        <f>D4/$C$4</f>
        <v>0.87438508972493589</v>
      </c>
      <c r="E11" s="29">
        <f>E4/$C$4</f>
        <v>0.85962724312339778</v>
      </c>
      <c r="F11" s="29">
        <f t="shared" ref="F11:I11" si="4">F4/$C$4</f>
        <v>0.83974225732695906</v>
      </c>
      <c r="G11" s="29">
        <f t="shared" si="4"/>
        <v>0.81102334926903619</v>
      </c>
      <c r="H11" s="29">
        <f t="shared" si="4"/>
        <v>0.81078084944225037</v>
      </c>
      <c r="I11" s="37">
        <f t="shared" si="4"/>
        <v>0.80364442596826713</v>
      </c>
    </row>
    <row r="12" spans="2:10" x14ac:dyDescent="0.25">
      <c r="B12" s="143" t="s">
        <v>81</v>
      </c>
      <c r="C12" s="83">
        <v>0</v>
      </c>
      <c r="D12" s="83">
        <f>LN(D11/C11)</f>
        <v>-0.13423439427235925</v>
      </c>
      <c r="E12" s="83">
        <f>LN(E11/D11)</f>
        <v>-1.7022027652332548E-2</v>
      </c>
      <c r="F12" s="83">
        <f t="shared" ref="F12:H12" si="5">LN(F11/E11)</f>
        <v>-2.3403848819566118E-2</v>
      </c>
      <c r="G12" s="83">
        <f t="shared" si="5"/>
        <v>-3.4798163822932784E-2</v>
      </c>
      <c r="H12" s="83">
        <f t="shared" si="5"/>
        <v>-2.9904945219130915E-4</v>
      </c>
      <c r="I12" s="84">
        <f>LN(I11/H11)</f>
        <v>-8.8408798663051798E-3</v>
      </c>
    </row>
    <row r="13" spans="2:10" s="155" customFormat="1" x14ac:dyDescent="0.25">
      <c r="B13" s="1"/>
      <c r="C13" s="1"/>
      <c r="D13" s="1"/>
      <c r="E13" s="1"/>
      <c r="F13" s="1"/>
      <c r="G13" s="1"/>
      <c r="H13" s="1"/>
      <c r="I13" s="1"/>
    </row>
    <row r="14" spans="2:10" s="155" customFormat="1" x14ac:dyDescent="0.25">
      <c r="B14" s="1"/>
      <c r="C14" s="1"/>
      <c r="D14" s="1"/>
      <c r="E14" s="1"/>
      <c r="F14" s="1"/>
      <c r="G14" s="1"/>
      <c r="H14" s="1"/>
      <c r="I14" s="1"/>
    </row>
    <row r="15" spans="2:10" s="155" customFormat="1" x14ac:dyDescent="0.25">
      <c r="B15" s="1"/>
      <c r="C15" s="1"/>
      <c r="D15" s="1"/>
      <c r="E15" s="1"/>
      <c r="F15" s="1"/>
      <c r="G15" s="1"/>
      <c r="H15" s="1"/>
      <c r="I15" s="1"/>
    </row>
    <row r="18" spans="3:9" x14ac:dyDescent="0.25">
      <c r="C18" s="176"/>
    </row>
    <row r="19" spans="3:9" x14ac:dyDescent="0.25">
      <c r="H19" s="167"/>
      <c r="I19" s="167"/>
    </row>
    <row r="20" spans="3:9" x14ac:dyDescent="0.25">
      <c r="H20" s="167"/>
      <c r="I20" s="167"/>
    </row>
    <row r="21" spans="3:9" x14ac:dyDescent="0.25">
      <c r="H21" s="167"/>
      <c r="I21" s="167"/>
    </row>
    <row r="22" spans="3:9" x14ac:dyDescent="0.25">
      <c r="H22" s="167"/>
      <c r="I22" s="167"/>
    </row>
    <row r="25" spans="3:9" x14ac:dyDescent="0.25">
      <c r="H25" s="173"/>
    </row>
    <row r="26" spans="3:9" x14ac:dyDescent="0.25">
      <c r="H26" s="173"/>
    </row>
  </sheetData>
  <phoneticPr fontId="0" type="noConversion"/>
  <pageMargins left="0.75" right="0.75" top="1" bottom="1" header="0.5" footer="0.5"/>
  <pageSetup paperSize="9" scale="67" orientation="landscape" r:id="rId1"/>
  <headerFooter alignWithMargins="0"/>
  <ignoredErrors>
    <ignoredError sqref="D11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2" tint="-9.9978637043366805E-2"/>
    <pageSetUpPr fitToPage="1"/>
  </sheetPr>
  <dimension ref="B1:J80"/>
  <sheetViews>
    <sheetView zoomScaleNormal="100" workbookViewId="0">
      <pane xSplit="2" ySplit="3" topLeftCell="C61" activePane="bottomRight" state="frozen"/>
      <selection pane="topRight" activeCell="C1" sqref="C1"/>
      <selection pane="bottomLeft" activeCell="A4" sqref="A4"/>
      <selection pane="bottomRight" activeCell="J14" sqref="J14"/>
    </sheetView>
  </sheetViews>
  <sheetFormatPr defaultColWidth="11.44140625" defaultRowHeight="13.2" x14ac:dyDescent="0.25"/>
  <cols>
    <col min="1" max="1" width="3.6640625" style="23" customWidth="1"/>
    <col min="2" max="2" width="45.6640625" style="23" customWidth="1"/>
    <col min="3" max="9" width="14.33203125" style="23" bestFit="1" customWidth="1"/>
    <col min="10" max="10" width="15" style="23" bestFit="1" customWidth="1"/>
    <col min="11" max="16384" width="11.44140625" style="23"/>
  </cols>
  <sheetData>
    <row r="1" spans="2:10" ht="27" customHeight="1" x14ac:dyDescent="0.25">
      <c r="B1" s="88" t="s">
        <v>5</v>
      </c>
      <c r="C1" s="6"/>
      <c r="D1" s="6"/>
      <c r="E1" s="6"/>
      <c r="F1" s="6"/>
      <c r="G1" s="6"/>
      <c r="H1" s="6"/>
      <c r="I1" s="6"/>
    </row>
    <row r="2" spans="2:10" x14ac:dyDescent="0.25">
      <c r="B2" s="75" t="s">
        <v>83</v>
      </c>
      <c r="C2" s="36"/>
      <c r="D2" s="36"/>
      <c r="E2" s="36"/>
      <c r="F2" s="36"/>
      <c r="G2" s="36"/>
      <c r="H2" s="36"/>
      <c r="I2" s="36"/>
    </row>
    <row r="3" spans="2:10" x14ac:dyDescent="0.25">
      <c r="B3" s="48" t="s">
        <v>23</v>
      </c>
      <c r="C3" s="45">
        <v>2013</v>
      </c>
      <c r="D3" s="45">
        <v>2014</v>
      </c>
      <c r="E3" s="45">
        <v>2015</v>
      </c>
      <c r="F3" s="45">
        <v>2016</v>
      </c>
      <c r="G3" s="45">
        <v>2017</v>
      </c>
      <c r="H3" s="45">
        <v>2018</v>
      </c>
      <c r="I3" s="45">
        <v>2019</v>
      </c>
    </row>
    <row r="4" spans="2:10" x14ac:dyDescent="0.25">
      <c r="B4" s="38" t="s">
        <v>24</v>
      </c>
      <c r="C4" s="210">
        <f ca="1">RAND()*1000000</f>
        <v>375121.87029173103</v>
      </c>
      <c r="D4" s="210">
        <f t="shared" ref="D4:I4" ca="1" si="0">RAND()*1000000</f>
        <v>776730.58459482028</v>
      </c>
      <c r="E4" s="210">
        <f t="shared" ca="1" si="0"/>
        <v>223584.71536736845</v>
      </c>
      <c r="F4" s="210">
        <f t="shared" ca="1" si="0"/>
        <v>770358.94790011365</v>
      </c>
      <c r="G4" s="210">
        <f t="shared" ca="1" si="0"/>
        <v>135597.87689541557</v>
      </c>
      <c r="H4" s="210">
        <f t="shared" ca="1" si="0"/>
        <v>855451.52708319831</v>
      </c>
      <c r="I4" s="210">
        <f t="shared" ca="1" si="0"/>
        <v>920379.86216081493</v>
      </c>
    </row>
    <row r="5" spans="2:10" x14ac:dyDescent="0.25">
      <c r="B5" s="3" t="s">
        <v>31</v>
      </c>
      <c r="C5" s="210">
        <f t="shared" ref="C5:I21" ca="1" si="1">RAND()*1000000</f>
        <v>238413.24845984037</v>
      </c>
      <c r="D5" s="210">
        <f t="shared" ca="1" si="1"/>
        <v>206339.28191177998</v>
      </c>
      <c r="E5" s="210">
        <f t="shared" ca="1" si="1"/>
        <v>455504.03898262768</v>
      </c>
      <c r="F5" s="210">
        <f t="shared" ca="1" si="1"/>
        <v>894397.09741007979</v>
      </c>
      <c r="G5" s="210">
        <f t="shared" ca="1" si="1"/>
        <v>748176.06500210322</v>
      </c>
      <c r="H5" s="210">
        <f t="shared" ca="1" si="1"/>
        <v>997989.05788652692</v>
      </c>
      <c r="I5" s="210">
        <f t="shared" ca="1" si="1"/>
        <v>790633.67411914072</v>
      </c>
      <c r="J5" s="174"/>
    </row>
    <row r="6" spans="2:10" x14ac:dyDescent="0.25">
      <c r="B6" s="3" t="s">
        <v>32</v>
      </c>
      <c r="C6" s="210">
        <f t="shared" ca="1" si="1"/>
        <v>588017.34150254715</v>
      </c>
      <c r="D6" s="210">
        <f t="shared" ca="1" si="1"/>
        <v>838704.90463726269</v>
      </c>
      <c r="E6" s="210">
        <f t="shared" ca="1" si="1"/>
        <v>395520.6371654658</v>
      </c>
      <c r="F6" s="210">
        <f t="shared" ca="1" si="1"/>
        <v>584044.30304796412</v>
      </c>
      <c r="G6" s="210">
        <f t="shared" ca="1" si="1"/>
        <v>127016.08036522972</v>
      </c>
      <c r="H6" s="210">
        <f t="shared" ca="1" si="1"/>
        <v>818811.02419530717</v>
      </c>
      <c r="I6" s="210">
        <f t="shared" ca="1" si="1"/>
        <v>212205.52861572773</v>
      </c>
      <c r="J6" s="174"/>
    </row>
    <row r="7" spans="2:10" x14ac:dyDescent="0.25">
      <c r="B7" s="3" t="s">
        <v>33</v>
      </c>
      <c r="C7" s="210">
        <f t="shared" ca="1" si="1"/>
        <v>725253.3472154662</v>
      </c>
      <c r="D7" s="210">
        <f t="shared" ca="1" si="1"/>
        <v>499325.85589390009</v>
      </c>
      <c r="E7" s="210">
        <f t="shared" ca="1" si="1"/>
        <v>704920.63014964806</v>
      </c>
      <c r="F7" s="210">
        <f t="shared" ca="1" si="1"/>
        <v>489367.04010468768</v>
      </c>
      <c r="G7" s="210">
        <f t="shared" ca="1" si="1"/>
        <v>764529.37624455802</v>
      </c>
      <c r="H7" s="210">
        <f t="shared" ca="1" si="1"/>
        <v>149574.48795325967</v>
      </c>
      <c r="I7" s="210">
        <f t="shared" ca="1" si="1"/>
        <v>344824.78302502894</v>
      </c>
      <c r="J7" s="174"/>
    </row>
    <row r="8" spans="2:10" x14ac:dyDescent="0.25">
      <c r="B8" s="3" t="s">
        <v>34</v>
      </c>
      <c r="C8" s="210">
        <f t="shared" ca="1" si="1"/>
        <v>318456.6441509701</v>
      </c>
      <c r="D8" s="210">
        <f t="shared" ca="1" si="1"/>
        <v>180756.86011900372</v>
      </c>
      <c r="E8" s="210">
        <f t="shared" ca="1" si="1"/>
        <v>157283.78522004583</v>
      </c>
      <c r="F8" s="210">
        <f t="shared" ca="1" si="1"/>
        <v>78532.766465402528</v>
      </c>
      <c r="G8" s="210">
        <f t="shared" ca="1" si="1"/>
        <v>506518.54970786936</v>
      </c>
      <c r="H8" s="210">
        <f t="shared" ca="1" si="1"/>
        <v>273537.97893447574</v>
      </c>
      <c r="I8" s="210">
        <f t="shared" ca="1" si="1"/>
        <v>239253.26604954156</v>
      </c>
      <c r="J8" s="174"/>
    </row>
    <row r="9" spans="2:10" x14ac:dyDescent="0.25">
      <c r="B9" s="3" t="s">
        <v>35</v>
      </c>
      <c r="C9" s="210">
        <f t="shared" ca="1" si="1"/>
        <v>631878.54893040843</v>
      </c>
      <c r="D9" s="210">
        <f t="shared" ca="1" si="1"/>
        <v>615856.95901317138</v>
      </c>
      <c r="E9" s="210">
        <f t="shared" ca="1" si="1"/>
        <v>690388.65263670252</v>
      </c>
      <c r="F9" s="210">
        <f t="shared" ca="1" si="1"/>
        <v>727657.62671149382</v>
      </c>
      <c r="G9" s="210">
        <f t="shared" ca="1" si="1"/>
        <v>348293.86054764898</v>
      </c>
      <c r="H9" s="210">
        <f t="shared" ca="1" si="1"/>
        <v>535532.79195261584</v>
      </c>
      <c r="I9" s="210">
        <f t="shared" ca="1" si="1"/>
        <v>364426.38396549318</v>
      </c>
      <c r="J9" s="174"/>
    </row>
    <row r="10" spans="2:10" x14ac:dyDescent="0.25">
      <c r="B10" s="3" t="s">
        <v>36</v>
      </c>
      <c r="C10" s="210">
        <f t="shared" ca="1" si="1"/>
        <v>199462.91142982407</v>
      </c>
      <c r="D10" s="210">
        <f t="shared" ca="1" si="1"/>
        <v>64984.849233951201</v>
      </c>
      <c r="E10" s="210">
        <f t="shared" ca="1" si="1"/>
        <v>281805.79502894898</v>
      </c>
      <c r="F10" s="210">
        <f t="shared" ca="1" si="1"/>
        <v>986812.12677900156</v>
      </c>
      <c r="G10" s="210">
        <f t="shared" ca="1" si="1"/>
        <v>37333.576549511083</v>
      </c>
      <c r="H10" s="210">
        <f t="shared" ca="1" si="1"/>
        <v>961316.99237027764</v>
      </c>
      <c r="I10" s="210">
        <f t="shared" ca="1" si="1"/>
        <v>637318.22179944557</v>
      </c>
      <c r="J10" s="174"/>
    </row>
    <row r="11" spans="2:10" x14ac:dyDescent="0.25">
      <c r="B11" s="3" t="s">
        <v>37</v>
      </c>
      <c r="C11" s="210">
        <f t="shared" ca="1" si="1"/>
        <v>209597.53207622166</v>
      </c>
      <c r="D11" s="210">
        <f t="shared" ca="1" si="1"/>
        <v>179687.99174664085</v>
      </c>
      <c r="E11" s="210">
        <f t="shared" ca="1" si="1"/>
        <v>393168.54177600215</v>
      </c>
      <c r="F11" s="210">
        <f t="shared" ca="1" si="1"/>
        <v>950058.55891160201</v>
      </c>
      <c r="G11" s="210">
        <f t="shared" ca="1" si="1"/>
        <v>151140.5446244044</v>
      </c>
      <c r="H11" s="210">
        <f t="shared" ca="1" si="1"/>
        <v>348987.9120708488</v>
      </c>
      <c r="I11" s="210">
        <f t="shared" ca="1" si="1"/>
        <v>759672.13354340557</v>
      </c>
      <c r="J11" s="174"/>
    </row>
    <row r="12" spans="2:10" x14ac:dyDescent="0.25">
      <c r="B12" s="3" t="s">
        <v>38</v>
      </c>
      <c r="C12" s="210">
        <f t="shared" ca="1" si="1"/>
        <v>925457.76386616752</v>
      </c>
      <c r="D12" s="210">
        <f t="shared" ca="1" si="1"/>
        <v>196639.65244416005</v>
      </c>
      <c r="E12" s="210">
        <f t="shared" ca="1" si="1"/>
        <v>511906.47257678933</v>
      </c>
      <c r="F12" s="210">
        <f t="shared" ca="1" si="1"/>
        <v>430341.25541115663</v>
      </c>
      <c r="G12" s="210">
        <f t="shared" ca="1" si="1"/>
        <v>219381.00220387668</v>
      </c>
      <c r="H12" s="210">
        <f t="shared" ca="1" si="1"/>
        <v>644087.72700963367</v>
      </c>
      <c r="I12" s="210">
        <f t="shared" ca="1" si="1"/>
        <v>623492.32928827906</v>
      </c>
      <c r="J12" s="174"/>
    </row>
    <row r="13" spans="2:10" x14ac:dyDescent="0.25">
      <c r="B13" s="3" t="s">
        <v>39</v>
      </c>
      <c r="C13" s="210">
        <f t="shared" ca="1" si="1"/>
        <v>931960.44397492288</v>
      </c>
      <c r="D13" s="210">
        <f t="shared" ca="1" si="1"/>
        <v>244800.54433928421</v>
      </c>
      <c r="E13" s="210">
        <f t="shared" ca="1" si="1"/>
        <v>12178.408259616024</v>
      </c>
      <c r="F13" s="210">
        <f t="shared" ca="1" si="1"/>
        <v>958397.04860461468</v>
      </c>
      <c r="G13" s="210">
        <f t="shared" ca="1" si="1"/>
        <v>330510.81463627121</v>
      </c>
      <c r="H13" s="210">
        <f t="shared" ca="1" si="1"/>
        <v>974064.10405808443</v>
      </c>
      <c r="I13" s="210">
        <f t="shared" ca="1" si="1"/>
        <v>160224.43522317297</v>
      </c>
      <c r="J13" s="174"/>
    </row>
    <row r="14" spans="2:10" x14ac:dyDescent="0.25">
      <c r="B14" s="3" t="s">
        <v>40</v>
      </c>
      <c r="C14" s="210">
        <f t="shared" ca="1" si="1"/>
        <v>166922.64400400291</v>
      </c>
      <c r="D14" s="210">
        <f t="shared" ca="1" si="1"/>
        <v>433274.3537497673</v>
      </c>
      <c r="E14" s="210">
        <f t="shared" ca="1" si="1"/>
        <v>112080.51432102006</v>
      </c>
      <c r="F14" s="210">
        <f t="shared" ca="1" si="1"/>
        <v>851847.02897717385</v>
      </c>
      <c r="G14" s="210">
        <f t="shared" ca="1" si="1"/>
        <v>54672.0587036621</v>
      </c>
      <c r="H14" s="210">
        <f t="shared" ca="1" si="1"/>
        <v>475186.81058941095</v>
      </c>
      <c r="I14" s="210">
        <f t="shared" ca="1" si="1"/>
        <v>693200.26369890966</v>
      </c>
      <c r="J14" s="174"/>
    </row>
    <row r="15" spans="2:10" x14ac:dyDescent="0.25">
      <c r="B15" s="3" t="s">
        <v>41</v>
      </c>
      <c r="C15" s="210">
        <f t="shared" ca="1" si="1"/>
        <v>934441.09866009606</v>
      </c>
      <c r="D15" s="210">
        <f t="shared" ca="1" si="1"/>
        <v>167946.6491718805</v>
      </c>
      <c r="E15" s="210">
        <f t="shared" ca="1" si="1"/>
        <v>785849.83446588682</v>
      </c>
      <c r="F15" s="210">
        <f t="shared" ca="1" si="1"/>
        <v>303777.34970369993</v>
      </c>
      <c r="G15" s="210">
        <f t="shared" ca="1" si="1"/>
        <v>142582.0374201886</v>
      </c>
      <c r="H15" s="210">
        <f t="shared" ca="1" si="1"/>
        <v>624793.31345534115</v>
      </c>
      <c r="I15" s="210">
        <f t="shared" ca="1" si="1"/>
        <v>188403.88091667293</v>
      </c>
      <c r="J15" s="174"/>
    </row>
    <row r="16" spans="2:10" x14ac:dyDescent="0.25">
      <c r="B16" s="3" t="s">
        <v>42</v>
      </c>
      <c r="C16" s="210">
        <f t="shared" ca="1" si="1"/>
        <v>746325.09176328045</v>
      </c>
      <c r="D16" s="210">
        <f t="shared" ca="1" si="1"/>
        <v>868551.27727113396</v>
      </c>
      <c r="E16" s="210">
        <f t="shared" ca="1" si="1"/>
        <v>152255.06634453457</v>
      </c>
      <c r="F16" s="210">
        <f t="shared" ca="1" si="1"/>
        <v>628598.27991447353</v>
      </c>
      <c r="G16" s="210">
        <f t="shared" ca="1" si="1"/>
        <v>481094.98151645833</v>
      </c>
      <c r="H16" s="210">
        <f t="shared" ca="1" si="1"/>
        <v>568914.80481589586</v>
      </c>
      <c r="I16" s="210">
        <f t="shared" ca="1" si="1"/>
        <v>15299.586590042269</v>
      </c>
      <c r="J16" s="174"/>
    </row>
    <row r="17" spans="2:10" x14ac:dyDescent="0.25">
      <c r="B17" s="3" t="s">
        <v>43</v>
      </c>
      <c r="C17" s="210">
        <f t="shared" ca="1" si="1"/>
        <v>330961.7663006009</v>
      </c>
      <c r="D17" s="210">
        <f t="shared" ca="1" si="1"/>
        <v>880646.95086453808</v>
      </c>
      <c r="E17" s="210">
        <f t="shared" ca="1" si="1"/>
        <v>751633.10757006891</v>
      </c>
      <c r="F17" s="210">
        <f t="shared" ca="1" si="1"/>
        <v>158567.02078423768</v>
      </c>
      <c r="G17" s="210">
        <f t="shared" ca="1" si="1"/>
        <v>778588.18469303998</v>
      </c>
      <c r="H17" s="210">
        <f t="shared" ca="1" si="1"/>
        <v>783745.9688732354</v>
      </c>
      <c r="I17" s="210">
        <f t="shared" ca="1" si="1"/>
        <v>262238.50670743344</v>
      </c>
      <c r="J17" s="174"/>
    </row>
    <row r="18" spans="2:10" x14ac:dyDescent="0.25">
      <c r="B18" s="3" t="s">
        <v>44</v>
      </c>
      <c r="C18" s="210">
        <f t="shared" ca="1" si="1"/>
        <v>175030.17861083127</v>
      </c>
      <c r="D18" s="210">
        <f t="shared" ca="1" si="1"/>
        <v>692753.08738907543</v>
      </c>
      <c r="E18" s="210">
        <f t="shared" ca="1" si="1"/>
        <v>95797.917487814746</v>
      </c>
      <c r="F18" s="210">
        <f t="shared" ca="1" si="1"/>
        <v>302462.84948492807</v>
      </c>
      <c r="G18" s="210">
        <f t="shared" ca="1" si="1"/>
        <v>92534.955242556505</v>
      </c>
      <c r="H18" s="210">
        <f t="shared" ca="1" si="1"/>
        <v>191878.06995830536</v>
      </c>
      <c r="I18" s="210">
        <f t="shared" ca="1" si="1"/>
        <v>726384.00379652041</v>
      </c>
      <c r="J18" s="174"/>
    </row>
    <row r="19" spans="2:10" x14ac:dyDescent="0.25">
      <c r="B19" s="3" t="s">
        <v>45</v>
      </c>
      <c r="C19" s="210">
        <f t="shared" ca="1" si="1"/>
        <v>80768.54134603584</v>
      </c>
      <c r="D19" s="210">
        <f t="shared" ca="1" si="1"/>
        <v>383041.13943842868</v>
      </c>
      <c r="E19" s="210">
        <f t="shared" ca="1" si="1"/>
        <v>95903.769079481834</v>
      </c>
      <c r="F19" s="210">
        <f t="shared" ca="1" si="1"/>
        <v>475434.23871690163</v>
      </c>
      <c r="G19" s="210">
        <f t="shared" ca="1" si="1"/>
        <v>695478.82053857297</v>
      </c>
      <c r="H19" s="210">
        <f t="shared" ca="1" si="1"/>
        <v>484856.12829679414</v>
      </c>
      <c r="I19" s="210">
        <f t="shared" ca="1" si="1"/>
        <v>111145.83921446542</v>
      </c>
      <c r="J19" s="174"/>
    </row>
    <row r="20" spans="2:10" x14ac:dyDescent="0.25">
      <c r="B20" s="3" t="s">
        <v>46</v>
      </c>
      <c r="C20" s="210">
        <f t="shared" ca="1" si="1"/>
        <v>943014.87744692212</v>
      </c>
      <c r="D20" s="210">
        <f t="shared" ca="1" si="1"/>
        <v>63544.267246892327</v>
      </c>
      <c r="E20" s="210">
        <f t="shared" ca="1" si="1"/>
        <v>528270.14201494621</v>
      </c>
      <c r="F20" s="210">
        <f t="shared" ca="1" si="1"/>
        <v>20073.584436491099</v>
      </c>
      <c r="G20" s="210">
        <f t="shared" ca="1" si="1"/>
        <v>820429.30205246923</v>
      </c>
      <c r="H20" s="210">
        <f t="shared" ca="1" si="1"/>
        <v>55887.451994123927</v>
      </c>
      <c r="I20" s="210">
        <f t="shared" ca="1" si="1"/>
        <v>783471.38053027936</v>
      </c>
      <c r="J20" s="174"/>
    </row>
    <row r="21" spans="2:10" x14ac:dyDescent="0.25">
      <c r="B21" s="144" t="s">
        <v>47</v>
      </c>
      <c r="C21" s="210">
        <f t="shared" ca="1" si="1"/>
        <v>373797.69394587557</v>
      </c>
      <c r="D21" s="210">
        <f t="shared" ca="1" si="1"/>
        <v>499964.46302397212</v>
      </c>
      <c r="E21" s="210">
        <f t="shared" ca="1" si="1"/>
        <v>958747.54036425485</v>
      </c>
      <c r="F21" s="210">
        <f t="shared" ca="1" si="1"/>
        <v>7195.2866061965051</v>
      </c>
      <c r="G21" s="210">
        <f t="shared" ca="1" si="1"/>
        <v>834669.43510451051</v>
      </c>
      <c r="H21" s="210">
        <f t="shared" ca="1" si="1"/>
        <v>400752.01668395934</v>
      </c>
      <c r="I21" s="210">
        <f t="shared" ca="1" si="1"/>
        <v>833204.10795186635</v>
      </c>
      <c r="J21" s="174"/>
    </row>
    <row r="22" spans="2:10" ht="21" x14ac:dyDescent="0.25">
      <c r="B22" s="180" t="s">
        <v>165</v>
      </c>
      <c r="C22" s="214">
        <f ca="1">C23+'Muncă-dummy data'!C5</f>
        <v>9092895.3683184963</v>
      </c>
      <c r="D22" s="214">
        <f ca="1">D23+'Muncă-dummy data'!D5</f>
        <v>7959785.1116990354</v>
      </c>
      <c r="E22" s="214">
        <f ca="1">E23+'Muncă-dummy data'!E5</f>
        <v>7446616.3581181066</v>
      </c>
      <c r="F22" s="214">
        <f ca="1">F23+'Muncă-dummy data'!F5</f>
        <v>9741992.5000941567</v>
      </c>
      <c r="G22" s="214">
        <f ca="1">G23+'Muncă-dummy data'!G5</f>
        <v>7799602.1908072382</v>
      </c>
      <c r="H22" s="214">
        <f ca="1">H23+'Muncă-dummy data'!H5</f>
        <v>9312939.2152713835</v>
      </c>
      <c r="I22" s="214">
        <f ca="1">I23+'Muncă-dummy data'!I5</f>
        <v>8260184.5684446339</v>
      </c>
      <c r="J22" s="174"/>
    </row>
    <row r="23" spans="2:10" x14ac:dyDescent="0.25">
      <c r="B23" s="181" t="s">
        <v>166</v>
      </c>
      <c r="C23" s="215">
        <f ca="1">SUM(C5:C21)</f>
        <v>8519759.673684014</v>
      </c>
      <c r="D23" s="215">
        <f t="shared" ref="D23:G23" ca="1" si="2">SUM(D5:D21)</f>
        <v>7016819.0874948427</v>
      </c>
      <c r="E23" s="215">
        <f t="shared" ca="1" si="2"/>
        <v>7083214.8534438554</v>
      </c>
      <c r="F23" s="215">
        <f t="shared" ca="1" si="2"/>
        <v>8847563.4620701037</v>
      </c>
      <c r="G23" s="215">
        <f t="shared" ca="1" si="2"/>
        <v>7132949.6451529311</v>
      </c>
      <c r="H23" s="215">
        <f ca="1">SUM(H5:H21)</f>
        <v>9289916.6410980951</v>
      </c>
      <c r="I23" s="215">
        <f ca="1">SUM(I5:I21)</f>
        <v>7745398.3250354258</v>
      </c>
    </row>
    <row r="24" spans="2:10" x14ac:dyDescent="0.25">
      <c r="B24" s="182"/>
      <c r="C24" s="216"/>
      <c r="D24" s="216"/>
      <c r="E24" s="216"/>
      <c r="F24" s="216"/>
      <c r="G24" s="216"/>
      <c r="H24" s="216"/>
      <c r="I24" s="216"/>
    </row>
    <row r="25" spans="2:10" x14ac:dyDescent="0.25">
      <c r="B25" s="183" t="s">
        <v>89</v>
      </c>
      <c r="C25" s="217"/>
      <c r="D25" s="217"/>
      <c r="E25" s="217"/>
      <c r="F25" s="217"/>
      <c r="G25" s="217"/>
      <c r="H25" s="217"/>
      <c r="I25" s="218"/>
    </row>
    <row r="26" spans="2:10" x14ac:dyDescent="0.25">
      <c r="B26" s="144" t="s">
        <v>26</v>
      </c>
      <c r="C26" s="211">
        <f ca="1">'Muncă-dummy data'!C5</f>
        <v>573135.69463448168</v>
      </c>
      <c r="D26" s="211">
        <f ca="1">'Muncă-dummy data'!D5</f>
        <v>942966.02420419233</v>
      </c>
      <c r="E26" s="211">
        <f ca="1">'Muncă-dummy data'!E5</f>
        <v>363401.50467425125</v>
      </c>
      <c r="F26" s="211">
        <f ca="1">'Muncă-dummy data'!F5</f>
        <v>894429.03802405368</v>
      </c>
      <c r="G26" s="211">
        <f ca="1">'Muncă-dummy data'!G5</f>
        <v>666652.54565430735</v>
      </c>
      <c r="H26" s="211">
        <f ca="1">'Muncă-dummy data'!H5</f>
        <v>23022.574173288456</v>
      </c>
      <c r="I26" s="212">
        <f ca="1">'Muncă-dummy data'!I5</f>
        <v>514786.2434092082</v>
      </c>
    </row>
    <row r="27" spans="2:10" x14ac:dyDescent="0.25">
      <c r="B27" s="144" t="s">
        <v>25</v>
      </c>
      <c r="C27" s="211">
        <f ca="1">C4</f>
        <v>375121.87029173103</v>
      </c>
      <c r="D27" s="211">
        <f t="shared" ref="D27:I27" ca="1" si="3">D4</f>
        <v>776730.58459482028</v>
      </c>
      <c r="E27" s="211">
        <f t="shared" ca="1" si="3"/>
        <v>223584.71536736845</v>
      </c>
      <c r="F27" s="211">
        <f t="shared" ca="1" si="3"/>
        <v>770358.94790011365</v>
      </c>
      <c r="G27" s="211">
        <f t="shared" ca="1" si="3"/>
        <v>135597.87689541557</v>
      </c>
      <c r="H27" s="211">
        <f t="shared" ca="1" si="3"/>
        <v>855451.52708319831</v>
      </c>
      <c r="I27" s="212">
        <f t="shared" ca="1" si="3"/>
        <v>920379.86216081493</v>
      </c>
    </row>
    <row r="28" spans="2:10" x14ac:dyDescent="0.25">
      <c r="B28" s="144" t="s">
        <v>167</v>
      </c>
      <c r="C28" s="211">
        <f t="shared" ref="C28:G28" ca="1" si="4">C23</f>
        <v>8519759.673684014</v>
      </c>
      <c r="D28" s="211">
        <f t="shared" ca="1" si="4"/>
        <v>7016819.0874948427</v>
      </c>
      <c r="E28" s="211">
        <f t="shared" ca="1" si="4"/>
        <v>7083214.8534438554</v>
      </c>
      <c r="F28" s="211">
        <f t="shared" ca="1" si="4"/>
        <v>8847563.4620701037</v>
      </c>
      <c r="G28" s="211">
        <f t="shared" ca="1" si="4"/>
        <v>7132949.6451529311</v>
      </c>
      <c r="H28" s="211">
        <f ca="1">H23</f>
        <v>9289916.6410980951</v>
      </c>
      <c r="I28" s="211">
        <f ca="1">I23</f>
        <v>7745398.3250354258</v>
      </c>
    </row>
    <row r="29" spans="2:10" x14ac:dyDescent="0.25">
      <c r="B29" s="40" t="s">
        <v>0</v>
      </c>
      <c r="C29" s="219">
        <f ca="1">SUM(C26:C28)</f>
        <v>9468017.2386102267</v>
      </c>
      <c r="D29" s="219">
        <f t="shared" ref="D29:I29" ca="1" si="5">SUM(D26:D28)</f>
        <v>8736515.6962938551</v>
      </c>
      <c r="E29" s="219">
        <f ca="1">SUM(E26:E28)</f>
        <v>7670201.073485475</v>
      </c>
      <c r="F29" s="219">
        <f t="shared" ca="1" si="5"/>
        <v>10512351.447994271</v>
      </c>
      <c r="G29" s="219">
        <f t="shared" ca="1" si="5"/>
        <v>7935200.0677026538</v>
      </c>
      <c r="H29" s="219">
        <f t="shared" ca="1" si="5"/>
        <v>10168390.742354581</v>
      </c>
      <c r="I29" s="220">
        <f t="shared" ca="1" si="5"/>
        <v>9180564.4306054488</v>
      </c>
    </row>
    <row r="30" spans="2:10" x14ac:dyDescent="0.25">
      <c r="B30" s="41"/>
      <c r="C30" s="10"/>
      <c r="D30" s="10"/>
      <c r="E30" s="10"/>
      <c r="F30" s="10"/>
      <c r="G30" s="10"/>
      <c r="H30" s="10"/>
      <c r="I30" s="10"/>
    </row>
    <row r="31" spans="2:10" x14ac:dyDescent="0.25">
      <c r="B31" s="75" t="s">
        <v>90</v>
      </c>
      <c r="C31" s="6"/>
      <c r="D31" s="6"/>
      <c r="E31" s="6"/>
      <c r="F31" s="6"/>
      <c r="G31" s="6"/>
      <c r="H31" s="6"/>
      <c r="I31" s="6"/>
    </row>
    <row r="32" spans="2:10" x14ac:dyDescent="0.25">
      <c r="B32" s="144" t="s">
        <v>31</v>
      </c>
      <c r="C32" s="145">
        <f>'Indicii prețurilor'!C26</f>
        <v>1</v>
      </c>
      <c r="D32" s="145">
        <f>'Indicii prețurilor'!D26</f>
        <v>1.0199</v>
      </c>
      <c r="E32" s="145">
        <f>'Indicii prețurilor'!E26</f>
        <v>1.0324447700000001</v>
      </c>
      <c r="F32" s="145">
        <f>'Indicii prețurilor'!F26</f>
        <v>1.0356453487870001</v>
      </c>
      <c r="G32" s="145">
        <f>'Indicii prețurilor'!G26</f>
        <v>1.0641255958786426</v>
      </c>
      <c r="H32" s="145">
        <f>'Indicii prețurilor'!H26</f>
        <v>1.0914736236927238</v>
      </c>
      <c r="I32" s="145">
        <f>'Indicii prețurilor'!I26</f>
        <v>1.1124299172676242</v>
      </c>
    </row>
    <row r="33" spans="2:9" x14ac:dyDescent="0.25">
      <c r="B33" s="144" t="s">
        <v>32</v>
      </c>
      <c r="C33" s="145">
        <f>'Indicii prețurilor'!C27</f>
        <v>1</v>
      </c>
      <c r="D33" s="145">
        <f>'Indicii prețurilor'!D27</f>
        <v>0.99409999999999998</v>
      </c>
      <c r="E33" s="145">
        <f>'Indicii prețurilor'!E27</f>
        <v>1.04748317</v>
      </c>
      <c r="F33" s="145">
        <f>'Indicii prețurilor'!F27</f>
        <v>0.97960626058399991</v>
      </c>
      <c r="G33" s="145">
        <f>'Indicii prețurilor'!G27</f>
        <v>1.055329824527143</v>
      </c>
      <c r="H33" s="145">
        <f>'Indicii prețurilor'!H27</f>
        <v>1.1205492076829204</v>
      </c>
      <c r="I33" s="145">
        <f>'Indicii prețurilor'!I27</f>
        <v>1.1159549559314206</v>
      </c>
    </row>
    <row r="34" spans="2:9" x14ac:dyDescent="0.25">
      <c r="B34" s="144" t="s">
        <v>33</v>
      </c>
      <c r="C34" s="145">
        <f>'Indicii prețurilor'!C28</f>
        <v>1</v>
      </c>
      <c r="D34" s="145">
        <f>'Indicii prețurilor'!D28</f>
        <v>1.0057</v>
      </c>
      <c r="E34" s="145">
        <f>'Indicii prețurilor'!E28</f>
        <v>0.99443616000000001</v>
      </c>
      <c r="F34" s="145">
        <f>'Indicii prețurilor'!F28</f>
        <v>0.99473449084800014</v>
      </c>
      <c r="G34" s="145">
        <f>'Indicii prețurilor'!G28</f>
        <v>1.0283565166386623</v>
      </c>
      <c r="H34" s="145">
        <f>'Indicii prețurilor'!H28</f>
        <v>1.1107278736214192</v>
      </c>
      <c r="I34" s="145">
        <f>'Indicii prețurilor'!I28</f>
        <v>1.2465698925653188</v>
      </c>
    </row>
    <row r="35" spans="2:9" x14ac:dyDescent="0.25">
      <c r="B35" s="144" t="s">
        <v>34</v>
      </c>
      <c r="C35" s="145">
        <f>'Indicii prețurilor'!C29</f>
        <v>1</v>
      </c>
      <c r="D35" s="145">
        <f>'Indicii prețurilor'!D29</f>
        <v>1.0018</v>
      </c>
      <c r="E35" s="145">
        <f>'Indicii prețurilor'!E29</f>
        <v>1.0085120600000002</v>
      </c>
      <c r="F35" s="145">
        <f>'Indicii prețurilor'!F29</f>
        <v>1.0100248280900002</v>
      </c>
      <c r="G35" s="145">
        <f>'Indicii prețurilor'!G29</f>
        <v>1.0130549025742701</v>
      </c>
      <c r="H35" s="145">
        <f>'Indicii prețurilor'!H29</f>
        <v>1.0125483751229829</v>
      </c>
      <c r="I35" s="145">
        <f>'Indicii prețurilor'!I29</f>
        <v>1.0143709621982042</v>
      </c>
    </row>
    <row r="36" spans="2:9" x14ac:dyDescent="0.25">
      <c r="B36" s="144" t="s">
        <v>35</v>
      </c>
      <c r="C36" s="145">
        <f ca="1">'Indicii prețurilor'!C30</f>
        <v>1</v>
      </c>
      <c r="D36" s="145">
        <f ca="1">'Indicii prețurilor'!D30</f>
        <v>0.92196102343912412</v>
      </c>
      <c r="E36" s="145">
        <f ca="1">'Indicii prețurilor'!E30</f>
        <v>0.9805358341525473</v>
      </c>
      <c r="F36" s="145">
        <f ca="1">'Indicii prețurilor'!F30</f>
        <v>1.1682678430325368</v>
      </c>
      <c r="G36" s="145">
        <f ca="1">'Indicii prețurilor'!G30</f>
        <v>0.49467008152292502</v>
      </c>
      <c r="H36" s="145">
        <f ca="1">'Indicii prețurilor'!H30</f>
        <v>0.91356239091473501</v>
      </c>
      <c r="I36" s="145">
        <f ca="1">'Indicii prețurilor'!I30</f>
        <v>0.57673485606112751</v>
      </c>
    </row>
    <row r="37" spans="2:9" x14ac:dyDescent="0.25">
      <c r="B37" s="144" t="s">
        <v>36</v>
      </c>
      <c r="C37" s="145">
        <f>'Indicii prețurilor'!C31</f>
        <v>1</v>
      </c>
      <c r="D37" s="145">
        <f>'Indicii prețurilor'!D31</f>
        <v>1.0083</v>
      </c>
      <c r="E37" s="145">
        <f>'Indicii prețurilor'!E31</f>
        <v>0.99892280999999994</v>
      </c>
      <c r="F37" s="145">
        <f>'Indicii prețurilor'!F31</f>
        <v>0.99352862682599996</v>
      </c>
      <c r="G37" s="145">
        <f>'Indicii prețurilor'!G31</f>
        <v>1.0265137772366231</v>
      </c>
      <c r="H37" s="145">
        <f>'Indicii prețurilor'!H31</f>
        <v>1.0600807777522605</v>
      </c>
      <c r="I37" s="145">
        <f>'Indicii prețurilor'!I31</f>
        <v>1.102908041173452</v>
      </c>
    </row>
    <row r="38" spans="2:9" x14ac:dyDescent="0.25">
      <c r="B38" s="144" t="s">
        <v>37</v>
      </c>
      <c r="C38" s="145">
        <f>'Indicii prețurilor'!C32</f>
        <v>1</v>
      </c>
      <c r="D38" s="145">
        <f>'Indicii prețurilor'!D32</f>
        <v>1.0057</v>
      </c>
      <c r="E38" s="145">
        <f>'Indicii prețurilor'!E32</f>
        <v>0.99443616000000001</v>
      </c>
      <c r="F38" s="145">
        <f>'Indicii prețurilor'!F32</f>
        <v>0.99473449084800014</v>
      </c>
      <c r="G38" s="145">
        <f>'Indicii prețurilor'!G32</f>
        <v>1.0283565166386623</v>
      </c>
      <c r="H38" s="145">
        <f>'Indicii prețurilor'!H32</f>
        <v>1.1107278736214192</v>
      </c>
      <c r="I38" s="145">
        <f>'Indicii prețurilor'!I32</f>
        <v>1.2465698925653188</v>
      </c>
    </row>
    <row r="39" spans="2:9" x14ac:dyDescent="0.25">
      <c r="B39" s="144" t="s">
        <v>38</v>
      </c>
      <c r="C39" s="145">
        <f>'Indicii prețurilor'!C33</f>
        <v>1</v>
      </c>
      <c r="D39" s="145">
        <f>'Indicii prețurilor'!D33</f>
        <v>1.0083</v>
      </c>
      <c r="E39" s="145">
        <f>'Indicii prețurilor'!E33</f>
        <v>0.99892280999999994</v>
      </c>
      <c r="F39" s="145">
        <f>'Indicii prețurilor'!F33</f>
        <v>0.99352862682599996</v>
      </c>
      <c r="G39" s="145">
        <f>'Indicii prețurilor'!G33</f>
        <v>1.0265137772366231</v>
      </c>
      <c r="H39" s="145">
        <f>'Indicii prețurilor'!H33</f>
        <v>1.0600807777522605</v>
      </c>
      <c r="I39" s="145">
        <f>'Indicii prețurilor'!I33</f>
        <v>1.102908041173452</v>
      </c>
    </row>
    <row r="40" spans="2:9" x14ac:dyDescent="0.25">
      <c r="B40" s="144" t="s">
        <v>39</v>
      </c>
      <c r="C40" s="145">
        <f>'Indicii prețurilor'!C34</f>
        <v>1</v>
      </c>
      <c r="D40" s="145">
        <f>'Indicii prețurilor'!D34</f>
        <v>0.99409999999999998</v>
      </c>
      <c r="E40" s="145">
        <f>'Indicii prețurilor'!E34</f>
        <v>1.04748317</v>
      </c>
      <c r="F40" s="145">
        <f>'Indicii prețurilor'!F34</f>
        <v>0.97960626058399991</v>
      </c>
      <c r="G40" s="145">
        <f>'Indicii prețurilor'!G34</f>
        <v>1.055329824527143</v>
      </c>
      <c r="H40" s="145">
        <f>'Indicii prețurilor'!H34</f>
        <v>1.1205492076829204</v>
      </c>
      <c r="I40" s="145">
        <f>'Indicii prețurilor'!I34</f>
        <v>1.1159549559314206</v>
      </c>
    </row>
    <row r="41" spans="2:9" x14ac:dyDescent="0.25">
      <c r="B41" s="144" t="s">
        <v>40</v>
      </c>
      <c r="C41" s="145">
        <f>'Indicii prețurilor'!C35</f>
        <v>1</v>
      </c>
      <c r="D41" s="145">
        <f>'Indicii prețurilor'!D35</f>
        <v>1.0057</v>
      </c>
      <c r="E41" s="145">
        <f>'Indicii prețurilor'!E35</f>
        <v>0.99443616000000001</v>
      </c>
      <c r="F41" s="145">
        <f>'Indicii prețurilor'!F35</f>
        <v>0.99473449084800014</v>
      </c>
      <c r="G41" s="145">
        <f>'Indicii prețurilor'!G35</f>
        <v>1.0283565166386623</v>
      </c>
      <c r="H41" s="145">
        <f>'Indicii prețurilor'!H35</f>
        <v>1.1107278736214192</v>
      </c>
      <c r="I41" s="145">
        <f>'Indicii prețurilor'!I35</f>
        <v>1.2465698925653188</v>
      </c>
    </row>
    <row r="42" spans="2:9" x14ac:dyDescent="0.25">
      <c r="B42" s="144" t="s">
        <v>41</v>
      </c>
      <c r="C42" s="145">
        <f>'Indicii prețurilor'!C36</f>
        <v>1</v>
      </c>
      <c r="D42" s="145">
        <f>'Indicii prețurilor'!D36</f>
        <v>1.0225</v>
      </c>
      <c r="E42" s="145">
        <f>'Indicii prețurilor'!E36</f>
        <v>1.0471422500000001</v>
      </c>
      <c r="F42" s="145">
        <f>'Indicii prețurilor'!F36</f>
        <v>1.0279795468250001</v>
      </c>
      <c r="G42" s="145">
        <f>'Indicii prețurilor'!G36</f>
        <v>1.0302411018280151</v>
      </c>
      <c r="H42" s="145">
        <f>'Indicii prețurilor'!H36</f>
        <v>1.0553789847126187</v>
      </c>
      <c r="I42" s="145">
        <f>'Indicii prețurilor'!I36</f>
        <v>1.0992827504766636</v>
      </c>
    </row>
    <row r="43" spans="2:9" x14ac:dyDescent="0.25">
      <c r="B43" s="144" t="s">
        <v>42</v>
      </c>
      <c r="C43" s="145">
        <f>'Indicii prețurilor'!C37</f>
        <v>1</v>
      </c>
      <c r="D43" s="145">
        <f>'Indicii prețurilor'!D37</f>
        <v>1.0225</v>
      </c>
      <c r="E43" s="145">
        <f>'Indicii prețurilor'!E37</f>
        <v>1.0471422500000001</v>
      </c>
      <c r="F43" s="145">
        <f>'Indicii prețurilor'!F37</f>
        <v>1.0279795468250001</v>
      </c>
      <c r="G43" s="145">
        <f>'Indicii prețurilor'!G37</f>
        <v>1.0302411018280151</v>
      </c>
      <c r="H43" s="145">
        <f>'Indicii prețurilor'!H37</f>
        <v>1.0553789847126187</v>
      </c>
      <c r="I43" s="145">
        <f>'Indicii prețurilor'!I37</f>
        <v>1.0992827504766636</v>
      </c>
    </row>
    <row r="44" spans="2:9" x14ac:dyDescent="0.25">
      <c r="B44" s="144" t="s">
        <v>43</v>
      </c>
      <c r="C44" s="145">
        <f>'Indicii prețurilor'!C38</f>
        <v>1</v>
      </c>
      <c r="D44" s="145">
        <f>'Indicii prețurilor'!D38</f>
        <v>1</v>
      </c>
      <c r="E44" s="145">
        <f>'Indicii prețurilor'!E38</f>
        <v>1</v>
      </c>
      <c r="F44" s="145">
        <f>'Indicii prețurilor'!F38</f>
        <v>0.83329999999999993</v>
      </c>
      <c r="G44" s="145">
        <f>'Indicii prețurilor'!G38</f>
        <v>0.79163499999999998</v>
      </c>
      <c r="H44" s="145">
        <f>'Indicii prețurilor'!H38</f>
        <v>0.79163499999999998</v>
      </c>
      <c r="I44" s="145">
        <f>'Indicii prețurilor'!I38</f>
        <v>0.79163499999999998</v>
      </c>
    </row>
    <row r="45" spans="2:9" x14ac:dyDescent="0.25">
      <c r="B45" s="144" t="s">
        <v>44</v>
      </c>
      <c r="C45" s="145">
        <f>'Indicii prețurilor'!C39</f>
        <v>1</v>
      </c>
      <c r="D45" s="145">
        <f>'Indicii prețurilor'!D39</f>
        <v>1.0057</v>
      </c>
      <c r="E45" s="145">
        <f>'Indicii prețurilor'!E39</f>
        <v>0.99443616000000001</v>
      </c>
      <c r="F45" s="145">
        <f>'Indicii prețurilor'!F39</f>
        <v>0.99473449084800014</v>
      </c>
      <c r="G45" s="145">
        <f>'Indicii prețurilor'!G39</f>
        <v>1.0283565166386623</v>
      </c>
      <c r="H45" s="145">
        <f>'Indicii prețurilor'!H39</f>
        <v>1.1107278736214192</v>
      </c>
      <c r="I45" s="145">
        <f>'Indicii prețurilor'!I39</f>
        <v>1.2465698925653188</v>
      </c>
    </row>
    <row r="46" spans="2:9" x14ac:dyDescent="0.25">
      <c r="B46" s="144" t="s">
        <v>45</v>
      </c>
      <c r="C46" s="145">
        <f>'Indicii prețurilor'!C40</f>
        <v>1</v>
      </c>
      <c r="D46" s="145">
        <f>'Indicii prețurilor'!D40</f>
        <v>1</v>
      </c>
      <c r="E46" s="145">
        <f>'Indicii prețurilor'!E40</f>
        <v>1.3069999999999999</v>
      </c>
      <c r="F46" s="145">
        <f>'Indicii prețurilor'!F40</f>
        <v>1.3069999999999999</v>
      </c>
      <c r="G46" s="145">
        <f>'Indicii prețurilor'!G40</f>
        <v>1.3069999999999999</v>
      </c>
      <c r="H46" s="145">
        <f>'Indicii prețurilor'!H40</f>
        <v>1.5370319999999997</v>
      </c>
      <c r="I46" s="145">
        <f>'Indicii prețurilor'!I40</f>
        <v>1.5370319999999997</v>
      </c>
    </row>
    <row r="47" spans="2:9" x14ac:dyDescent="0.25">
      <c r="B47" s="144" t="s">
        <v>46</v>
      </c>
      <c r="C47" s="145">
        <f>'Indicii prețurilor'!C41</f>
        <v>1</v>
      </c>
      <c r="D47" s="145">
        <f>'Indicii prețurilor'!D41</f>
        <v>1.0057</v>
      </c>
      <c r="E47" s="145">
        <f>'Indicii prețurilor'!E41</f>
        <v>0.99443616000000001</v>
      </c>
      <c r="F47" s="145">
        <f>'Indicii prețurilor'!F41</f>
        <v>0.99473449084800014</v>
      </c>
      <c r="G47" s="145">
        <f>'Indicii prețurilor'!G41</f>
        <v>1.0283565166386623</v>
      </c>
      <c r="H47" s="145">
        <f>'Indicii prețurilor'!H41</f>
        <v>1.1107278736214192</v>
      </c>
      <c r="I47" s="145">
        <f>'Indicii prețurilor'!I41</f>
        <v>1.2465698925653188</v>
      </c>
    </row>
    <row r="48" spans="2:9" x14ac:dyDescent="0.25">
      <c r="B48" s="144" t="s">
        <v>47</v>
      </c>
      <c r="C48" s="145">
        <f>'Indicii prețurilor'!C42</f>
        <v>1</v>
      </c>
      <c r="D48" s="145">
        <f>'Indicii prețurilor'!D42</f>
        <v>1.0051000000000001</v>
      </c>
      <c r="E48" s="145">
        <f>'Indicii prețurilor'!E42</f>
        <v>1.0157540600000001</v>
      </c>
      <c r="F48" s="145">
        <f>'Indicii prețurilor'!F42</f>
        <v>0.99340747068000013</v>
      </c>
      <c r="G48" s="145">
        <f>'Indicii prețurilor'!G42</f>
        <v>0.94999556421128406</v>
      </c>
      <c r="H48" s="145">
        <f>'Indicii prețurilor'!H42</f>
        <v>0.95683553227360529</v>
      </c>
      <c r="I48" s="145">
        <f>'Indicii prețurilor'!I42</f>
        <v>1.0070693977179694</v>
      </c>
    </row>
    <row r="49" spans="2:10" x14ac:dyDescent="0.25">
      <c r="B49" s="42"/>
      <c r="C49" s="43"/>
      <c r="D49" s="43"/>
      <c r="E49" s="43"/>
      <c r="F49" s="43"/>
      <c r="G49" s="43"/>
      <c r="H49" s="43"/>
      <c r="I49" s="43"/>
    </row>
    <row r="50" spans="2:10" x14ac:dyDescent="0.25">
      <c r="B50" s="75" t="s">
        <v>163</v>
      </c>
      <c r="C50" s="36"/>
      <c r="D50" s="36"/>
      <c r="E50" s="36"/>
      <c r="F50" s="36"/>
      <c r="G50" s="36"/>
      <c r="H50" s="36"/>
      <c r="I50" s="36"/>
    </row>
    <row r="51" spans="2:10" x14ac:dyDescent="0.25">
      <c r="B51" s="3" t="s">
        <v>31</v>
      </c>
      <c r="C51" s="221">
        <f ca="1">C5/C$23</f>
        <v>2.798356498203294E-2</v>
      </c>
      <c r="D51" s="221">
        <f t="shared" ref="D51:H51" ca="1" si="6">D5/D$23</f>
        <v>2.9406384764787716E-2</v>
      </c>
      <c r="E51" s="221">
        <f t="shared" ca="1" si="6"/>
        <v>6.4307528206794667E-2</v>
      </c>
      <c r="F51" s="221">
        <f t="shared" ca="1" si="6"/>
        <v>0.10108965041555223</v>
      </c>
      <c r="G51" s="221">
        <f t="shared" ca="1" si="6"/>
        <v>0.10489013693101183</v>
      </c>
      <c r="H51" s="221">
        <f t="shared" ca="1" si="6"/>
        <v>0.1074271273298058</v>
      </c>
      <c r="I51" s="222">
        <f ca="1">I5/I$23</f>
        <v>0.10207785848322068</v>
      </c>
      <c r="J51" s="170"/>
    </row>
    <row r="52" spans="2:10" x14ac:dyDescent="0.25">
      <c r="B52" s="3" t="s">
        <v>32</v>
      </c>
      <c r="C52" s="223">
        <f t="shared" ref="C52:H52" ca="1" si="7">C6/C$23</f>
        <v>6.9018066708950207E-2</v>
      </c>
      <c r="D52" s="223">
        <f t="shared" ca="1" si="7"/>
        <v>0.11952779374517102</v>
      </c>
      <c r="E52" s="223">
        <f t="shared" ca="1" si="7"/>
        <v>5.583914159728811E-2</v>
      </c>
      <c r="F52" s="223">
        <f t="shared" ca="1" si="7"/>
        <v>6.6011880621347094E-2</v>
      </c>
      <c r="G52" s="223">
        <f t="shared" ca="1" si="7"/>
        <v>1.7806950375927753E-2</v>
      </c>
      <c r="H52" s="223">
        <f t="shared" ca="1" si="7"/>
        <v>8.8139760110756096E-2</v>
      </c>
      <c r="I52" s="224">
        <f ca="1">I6/I$23</f>
        <v>2.7397626269241245E-2</v>
      </c>
    </row>
    <row r="53" spans="2:10" x14ac:dyDescent="0.25">
      <c r="B53" s="3" t="s">
        <v>33</v>
      </c>
      <c r="C53" s="223">
        <f t="shared" ref="C53:I53" ca="1" si="8">C7/C$23</f>
        <v>8.5126033479047736E-2</v>
      </c>
      <c r="D53" s="223">
        <f t="shared" ca="1" si="8"/>
        <v>7.1161284004568837E-2</v>
      </c>
      <c r="E53" s="223">
        <f t="shared" ca="1" si="8"/>
        <v>9.951987123571665E-2</v>
      </c>
      <c r="F53" s="223">
        <f t="shared" ca="1" si="8"/>
        <v>5.5310938678498983E-2</v>
      </c>
      <c r="G53" s="223">
        <f t="shared" ca="1" si="8"/>
        <v>0.10718278051550249</v>
      </c>
      <c r="H53" s="223">
        <f t="shared" ca="1" si="8"/>
        <v>1.6100735209135259E-2</v>
      </c>
      <c r="I53" s="224">
        <f t="shared" ca="1" si="8"/>
        <v>4.4519954759518685E-2</v>
      </c>
    </row>
    <row r="54" spans="2:10" x14ac:dyDescent="0.25">
      <c r="B54" s="3" t="s">
        <v>34</v>
      </c>
      <c r="C54" s="223">
        <f t="shared" ref="C54:I54" ca="1" si="9">C8/C$23</f>
        <v>3.737859474306824E-2</v>
      </c>
      <c r="D54" s="223">
        <f t="shared" ca="1" si="9"/>
        <v>2.5760513113576348E-2</v>
      </c>
      <c r="E54" s="223">
        <f t="shared" ca="1" si="9"/>
        <v>2.2205141094029435E-2</v>
      </c>
      <c r="F54" s="223">
        <f t="shared" ca="1" si="9"/>
        <v>8.87620267456413E-3</v>
      </c>
      <c r="G54" s="223">
        <f t="shared" ca="1" si="9"/>
        <v>7.1011092872647008E-2</v>
      </c>
      <c r="H54" s="223">
        <f t="shared" ca="1" si="9"/>
        <v>2.9444610700203523E-2</v>
      </c>
      <c r="I54" s="224">
        <f t="shared" ca="1" si="9"/>
        <v>3.0889730393361955E-2</v>
      </c>
    </row>
    <row r="55" spans="2:10" x14ac:dyDescent="0.25">
      <c r="B55" s="3" t="s">
        <v>35</v>
      </c>
      <c r="C55" s="223">
        <f t="shared" ref="C55:I55" ca="1" si="10">C9/C$23</f>
        <v>7.4166240965947219E-2</v>
      </c>
      <c r="D55" s="223">
        <f t="shared" ca="1" si="10"/>
        <v>8.776868141160038E-2</v>
      </c>
      <c r="E55" s="223">
        <f t="shared" ca="1" si="10"/>
        <v>9.7468263623407658E-2</v>
      </c>
      <c r="F55" s="223">
        <f t="shared" ca="1" si="10"/>
        <v>8.2243843723867519E-2</v>
      </c>
      <c r="G55" s="223">
        <f t="shared" ca="1" si="10"/>
        <v>4.8828868543089446E-2</v>
      </c>
      <c r="H55" s="223">
        <f t="shared" ca="1" si="10"/>
        <v>5.7646673553931299E-2</v>
      </c>
      <c r="I55" s="224">
        <f t="shared" ca="1" si="10"/>
        <v>4.7050696255034288E-2</v>
      </c>
    </row>
    <row r="56" spans="2:10" x14ac:dyDescent="0.25">
      <c r="B56" s="3" t="s">
        <v>36</v>
      </c>
      <c r="C56" s="223">
        <f t="shared" ref="C56:I56" ca="1" si="11">C10/C$23</f>
        <v>2.3411800223183371E-2</v>
      </c>
      <c r="D56" s="223">
        <f t="shared" ca="1" si="11"/>
        <v>9.2612975229424375E-3</v>
      </c>
      <c r="E56" s="223">
        <f t="shared" ca="1" si="11"/>
        <v>3.9785013000408306E-2</v>
      </c>
      <c r="F56" s="223">
        <f t="shared" ca="1" si="11"/>
        <v>0.1115349023501791</v>
      </c>
      <c r="G56" s="223">
        <f t="shared" ca="1" si="11"/>
        <v>5.233960480133271E-3</v>
      </c>
      <c r="H56" s="223">
        <f t="shared" ca="1" si="11"/>
        <v>0.10347961445826787</v>
      </c>
      <c r="I56" s="224">
        <f t="shared" ca="1" si="11"/>
        <v>8.2283466266601671E-2</v>
      </c>
    </row>
    <row r="57" spans="2:10" x14ac:dyDescent="0.25">
      <c r="B57" s="3" t="s">
        <v>37</v>
      </c>
      <c r="C57" s="223">
        <f t="shared" ref="C57:I57" ca="1" si="12">C11/C$23</f>
        <v>2.4601343242536555E-2</v>
      </c>
      <c r="D57" s="223">
        <f t="shared" ca="1" si="12"/>
        <v>2.5608183637921521E-2</v>
      </c>
      <c r="E57" s="223">
        <f t="shared" ca="1" si="12"/>
        <v>5.550707551738937E-2</v>
      </c>
      <c r="F57" s="223">
        <f t="shared" ca="1" si="12"/>
        <v>0.10738081314528515</v>
      </c>
      <c r="G57" s="223">
        <f t="shared" ca="1" si="12"/>
        <v>2.1189066535344081E-2</v>
      </c>
      <c r="H57" s="223">
        <f t="shared" ca="1" si="12"/>
        <v>3.7566312546545889E-2</v>
      </c>
      <c r="I57" s="224">
        <f t="shared" ca="1" si="12"/>
        <v>9.8080447468778947E-2</v>
      </c>
    </row>
    <row r="58" spans="2:10" x14ac:dyDescent="0.25">
      <c r="B58" s="3" t="s">
        <v>38</v>
      </c>
      <c r="C58" s="223">
        <f t="shared" ref="C58:I58" ca="1" si="13">C12/C$23</f>
        <v>0.1086248672864257</v>
      </c>
      <c r="D58" s="223">
        <f t="shared" ca="1" si="13"/>
        <v>2.8024044797535844E-2</v>
      </c>
      <c r="E58" s="223">
        <f t="shared" ca="1" si="13"/>
        <v>7.2270357905055024E-2</v>
      </c>
      <c r="F58" s="223">
        <f t="shared" ca="1" si="13"/>
        <v>4.8639521745851122E-2</v>
      </c>
      <c r="G58" s="223">
        <f t="shared" ca="1" si="13"/>
        <v>3.0756000409024774E-2</v>
      </c>
      <c r="H58" s="223">
        <f t="shared" ca="1" si="13"/>
        <v>6.9331916732193702E-2</v>
      </c>
      <c r="I58" s="224">
        <f t="shared" ca="1" si="13"/>
        <v>8.0498420239145968E-2</v>
      </c>
    </row>
    <row r="59" spans="2:10" x14ac:dyDescent="0.25">
      <c r="B59" s="3" t="s">
        <v>39</v>
      </c>
      <c r="C59" s="223">
        <f t="shared" ref="C59:I59" ca="1" si="14">C13/C$23</f>
        <v>0.10938811418044794</v>
      </c>
      <c r="D59" s="223">
        <f t="shared" ca="1" si="14"/>
        <v>3.4887680769133719E-2</v>
      </c>
      <c r="E59" s="223">
        <f t="shared" ca="1" si="14"/>
        <v>1.7193334540311011E-3</v>
      </c>
      <c r="F59" s="223">
        <f t="shared" ca="1" si="14"/>
        <v>0.10832327484434616</v>
      </c>
      <c r="G59" s="223">
        <f t="shared" ca="1" si="14"/>
        <v>4.6335784083498185E-2</v>
      </c>
      <c r="H59" s="223">
        <f t="shared" ca="1" si="14"/>
        <v>0.10485175935259493</v>
      </c>
      <c r="I59" s="224">
        <f t="shared" ca="1" si="14"/>
        <v>2.0686403526243454E-2</v>
      </c>
    </row>
    <row r="60" spans="2:10" x14ac:dyDescent="0.25">
      <c r="B60" s="3" t="s">
        <v>40</v>
      </c>
      <c r="C60" s="223">
        <f t="shared" ref="C60:I60" ca="1" si="15">C14/C$23</f>
        <v>1.9592412274209631E-2</v>
      </c>
      <c r="D60" s="223">
        <f t="shared" ca="1" si="15"/>
        <v>6.1747972741941631E-2</v>
      </c>
      <c r="E60" s="223">
        <f t="shared" ca="1" si="15"/>
        <v>1.5823396104740008E-2</v>
      </c>
      <c r="F60" s="223">
        <f t="shared" ca="1" si="15"/>
        <v>9.6280409022108715E-2</v>
      </c>
      <c r="G60" s="223">
        <f t="shared" ca="1" si="15"/>
        <v>7.6647195653222538E-3</v>
      </c>
      <c r="H60" s="223">
        <f t="shared" ca="1" si="15"/>
        <v>5.115081533532926E-2</v>
      </c>
      <c r="I60" s="224">
        <f t="shared" ca="1" si="15"/>
        <v>8.9498336251898208E-2</v>
      </c>
    </row>
    <row r="61" spans="2:10" x14ac:dyDescent="0.25">
      <c r="B61" s="3" t="s">
        <v>41</v>
      </c>
      <c r="C61" s="223">
        <f t="shared" ref="C61:I61" ca="1" si="16">C15/C$23</f>
        <v>0.10967927904661612</v>
      </c>
      <c r="D61" s="223">
        <f t="shared" ca="1" si="16"/>
        <v>2.3934869501080598E-2</v>
      </c>
      <c r="E61" s="223">
        <f t="shared" ca="1" si="16"/>
        <v>0.11094536177789482</v>
      </c>
      <c r="F61" s="223">
        <f t="shared" ca="1" si="16"/>
        <v>3.4334577085093188E-2</v>
      </c>
      <c r="G61" s="223">
        <f t="shared" ca="1" si="16"/>
        <v>1.9989211267890793E-2</v>
      </c>
      <c r="H61" s="223">
        <f t="shared" ca="1" si="16"/>
        <v>6.725499674467357E-2</v>
      </c>
      <c r="I61" s="224">
        <f t="shared" ca="1" si="16"/>
        <v>2.4324621279669462E-2</v>
      </c>
    </row>
    <row r="62" spans="2:10" x14ac:dyDescent="0.25">
      <c r="B62" s="3" t="s">
        <v>42</v>
      </c>
      <c r="C62" s="223">
        <f t="shared" ref="C62:G66" ca="1" si="17">C16/C$23</f>
        <v>8.7599312697580284E-2</v>
      </c>
      <c r="D62" s="223">
        <f t="shared" ca="1" si="17"/>
        <v>0.12378134115200991</v>
      </c>
      <c r="E62" s="223">
        <f t="shared" ca="1" si="17"/>
        <v>2.1495192436596533E-2</v>
      </c>
      <c r="F62" s="223">
        <f t="shared" ca="1" si="17"/>
        <v>7.1047614703110315E-2</v>
      </c>
      <c r="G62" s="223">
        <f t="shared" ca="1" si="17"/>
        <v>6.7446849543285059E-2</v>
      </c>
      <c r="H62" s="223">
        <f t="shared" ref="H62:H66" ca="1" si="18">H16/H$23</f>
        <v>6.1240033338840427E-2</v>
      </c>
      <c r="I62" s="224">
        <f t="shared" ref="I62:I66" ca="1" si="19">I16/I$23</f>
        <v>1.9753130759704719E-3</v>
      </c>
    </row>
    <row r="63" spans="2:10" x14ac:dyDescent="0.25">
      <c r="B63" s="3" t="s">
        <v>43</v>
      </c>
      <c r="C63" s="223">
        <f t="shared" ca="1" si="17"/>
        <v>3.8846373486670228E-2</v>
      </c>
      <c r="D63" s="223">
        <f t="shared" ca="1" si="17"/>
        <v>0.12550515267437917</v>
      </c>
      <c r="E63" s="223">
        <f t="shared" ca="1" si="17"/>
        <v>0.10611468423898299</v>
      </c>
      <c r="F63" s="223">
        <f t="shared" ca="1" si="17"/>
        <v>1.792211171629585E-2</v>
      </c>
      <c r="G63" s="223">
        <f t="shared" ca="1" si="17"/>
        <v>0.1091537475274504</v>
      </c>
      <c r="H63" s="223">
        <f t="shared" ca="1" si="18"/>
        <v>8.436523158948328E-2</v>
      </c>
      <c r="I63" s="224">
        <f t="shared" ca="1" si="19"/>
        <v>3.3857329952909042E-2</v>
      </c>
    </row>
    <row r="64" spans="2:10" x14ac:dyDescent="0.25">
      <c r="B64" s="3" t="s">
        <v>44</v>
      </c>
      <c r="C64" s="223">
        <f t="shared" ca="1" si="17"/>
        <v>2.0544027685600992E-2</v>
      </c>
      <c r="D64" s="223">
        <f t="shared" ca="1" si="17"/>
        <v>9.8727511533492213E-2</v>
      </c>
      <c r="E64" s="223">
        <f t="shared" ca="1" si="17"/>
        <v>1.3524638101474197E-2</v>
      </c>
      <c r="F64" s="223">
        <f t="shared" ca="1" si="17"/>
        <v>3.4186005082823052E-2</v>
      </c>
      <c r="G64" s="223">
        <f t="shared" ca="1" si="17"/>
        <v>1.2972887773774904E-2</v>
      </c>
      <c r="H64" s="223">
        <f t="shared" ca="1" si="18"/>
        <v>2.0654444745978346E-2</v>
      </c>
      <c r="I64" s="224">
        <f t="shared" ca="1" si="19"/>
        <v>9.3782653042985761E-2</v>
      </c>
    </row>
    <row r="65" spans="2:10" x14ac:dyDescent="0.25">
      <c r="B65" s="3" t="s">
        <v>45</v>
      </c>
      <c r="C65" s="223">
        <f t="shared" ca="1" si="17"/>
        <v>9.4801431542153886E-3</v>
      </c>
      <c r="D65" s="223">
        <f t="shared" ca="1" si="17"/>
        <v>5.4589000323675543E-2</v>
      </c>
      <c r="E65" s="223">
        <f t="shared" ca="1" si="17"/>
        <v>1.3539582105553874E-2</v>
      </c>
      <c r="F65" s="223">
        <f t="shared" ca="1" si="17"/>
        <v>5.3736177282605463E-2</v>
      </c>
      <c r="G65" s="223">
        <f t="shared" ca="1" si="17"/>
        <v>9.7502275375121031E-2</v>
      </c>
      <c r="H65" s="223">
        <f t="shared" ca="1" si="18"/>
        <v>5.2191655429050514E-2</v>
      </c>
      <c r="I65" s="224">
        <f t="shared" ca="1" si="19"/>
        <v>1.4349919081012153E-2</v>
      </c>
    </row>
    <row r="66" spans="2:10" x14ac:dyDescent="0.25">
      <c r="B66" s="3" t="s">
        <v>46</v>
      </c>
      <c r="C66" s="223">
        <f t="shared" ca="1" si="17"/>
        <v>0.11068561949695874</v>
      </c>
      <c r="D66" s="223">
        <f t="shared" ca="1" si="17"/>
        <v>9.0559933859687154E-3</v>
      </c>
      <c r="E66" s="223">
        <f t="shared" ca="1" si="17"/>
        <v>7.458056164399722E-2</v>
      </c>
      <c r="F66" s="223">
        <f t="shared" ca="1" si="17"/>
        <v>2.2688262731934555E-3</v>
      </c>
      <c r="G66" s="223">
        <f t="shared" ca="1" si="17"/>
        <v>0.11501964024237538</v>
      </c>
      <c r="H66" s="223">
        <f t="shared" ca="1" si="18"/>
        <v>6.0159261006585167E-3</v>
      </c>
      <c r="I66" s="224">
        <f t="shared" ca="1" si="19"/>
        <v>0.10115314250499775</v>
      </c>
    </row>
    <row r="67" spans="2:10" x14ac:dyDescent="0.25">
      <c r="B67" s="3" t="s">
        <v>47</v>
      </c>
      <c r="C67" s="223">
        <f t="shared" ref="C67:E67" ca="1" si="20">(C21)/C$23</f>
        <v>4.387420634650864E-2</v>
      </c>
      <c r="D67" s="223">
        <f t="shared" ca="1" si="20"/>
        <v>7.1252294920214385E-2</v>
      </c>
      <c r="E67" s="223">
        <f t="shared" ca="1" si="20"/>
        <v>0.13535485795663987</v>
      </c>
      <c r="F67" s="223">
        <f t="shared" ref="F67:I67" ca="1" si="21">(F21)/F$23</f>
        <v>8.1325063527862979E-4</v>
      </c>
      <c r="G67" s="223">
        <f t="shared" ca="1" si="21"/>
        <v>0.11701602795860129</v>
      </c>
      <c r="H67" s="223">
        <f t="shared" ca="1" si="21"/>
        <v>4.3138386722551832E-2</v>
      </c>
      <c r="I67" s="223">
        <f t="shared" ca="1" si="21"/>
        <v>0.10757408114941015</v>
      </c>
      <c r="J67" s="170"/>
    </row>
    <row r="68" spans="2:10" x14ac:dyDescent="0.25">
      <c r="B68" s="51" t="s">
        <v>0</v>
      </c>
      <c r="C68" s="122">
        <f t="shared" ref="C68:H68" ca="1" si="22">SUM(C51:C67)</f>
        <v>0.99999999999999989</v>
      </c>
      <c r="D68" s="122">
        <f t="shared" ca="1" si="22"/>
        <v>0.99999999999999989</v>
      </c>
      <c r="E68" s="122">
        <f t="shared" ca="1" si="22"/>
        <v>0.99999999999999978</v>
      </c>
      <c r="F68" s="122">
        <f t="shared" ca="1" si="22"/>
        <v>1.0000000000000002</v>
      </c>
      <c r="G68" s="122">
        <f t="shared" ca="1" si="22"/>
        <v>1</v>
      </c>
      <c r="H68" s="122">
        <f t="shared" ca="1" si="22"/>
        <v>1.0000000000000002</v>
      </c>
      <c r="I68" s="123">
        <f ca="1">SUM(I51:I67)</f>
        <v>0.99999999999999967</v>
      </c>
    </row>
    <row r="69" spans="2:10" x14ac:dyDescent="0.25">
      <c r="B69" s="41"/>
      <c r="C69" s="41"/>
      <c r="D69" s="41"/>
      <c r="E69" s="41"/>
      <c r="F69" s="41"/>
      <c r="G69" s="41"/>
      <c r="H69" s="41"/>
      <c r="I69" s="41"/>
    </row>
    <row r="70" spans="2:10" x14ac:dyDescent="0.25">
      <c r="B70" s="75" t="s">
        <v>82</v>
      </c>
      <c r="C70" s="6"/>
      <c r="D70" s="6"/>
      <c r="E70" s="6"/>
      <c r="F70" s="6"/>
      <c r="G70" s="6"/>
      <c r="H70" s="6"/>
      <c r="I70" s="6"/>
    </row>
    <row r="71" spans="2:10" x14ac:dyDescent="0.25">
      <c r="B71" s="18" t="s">
        <v>84</v>
      </c>
      <c r="C71" s="113">
        <v>1</v>
      </c>
      <c r="D71" s="299">
        <f ca="1">SUMPRODUCT(C51:C67,D32:D48)/SUMPRODUCT(C32:C48,C51:C67)</f>
        <v>1.0010272632992407</v>
      </c>
      <c r="E71" s="299">
        <f t="shared" ref="E71:H71" ca="1" si="23">SUMPRODUCT(D51:D67,E32:E48)/SUMPRODUCT(D32:D48,D51:D67)</f>
        <v>1.0317861483695989</v>
      </c>
      <c r="F71" s="299">
        <f t="shared" ca="1" si="23"/>
        <v>0.9909783323425928</v>
      </c>
      <c r="G71" s="299">
        <f t="shared" ca="1" si="23"/>
        <v>0.97604725321000185</v>
      </c>
      <c r="H71" s="299">
        <f t="shared" ca="1" si="23"/>
        <v>1.0759331145057172</v>
      </c>
      <c r="I71" s="310">
        <f ca="1">SUMPRODUCT(H51:H67,I32:I48)/SUMPRODUCT(H32:H48,H51:H67)</f>
        <v>1.0140978923506323</v>
      </c>
    </row>
    <row r="72" spans="2:10" x14ac:dyDescent="0.25">
      <c r="B72" s="3" t="s">
        <v>85</v>
      </c>
      <c r="C72" s="114">
        <v>1</v>
      </c>
      <c r="D72" s="300">
        <f ca="1">SUMPRODUCT(D51:D67,D32:D48)/SUMPRODUCT(C32:C48,D51:D67)</f>
        <v>0.99838551178261048</v>
      </c>
      <c r="E72" s="300">
        <f t="shared" ref="E72:H72" ca="1" si="24">SUMPRODUCT(E51:E67,E32:E48)/SUMPRODUCT(D32:D48,E51:E67)</f>
        <v>1.0146404205526245</v>
      </c>
      <c r="F72" s="300">
        <f t="shared" ca="1" si="24"/>
        <v>0.99819594109584042</v>
      </c>
      <c r="G72" s="300">
        <f t="shared" ca="1" si="24"/>
        <v>0.97635029915629923</v>
      </c>
      <c r="H72" s="300">
        <f t="shared" ca="1" si="24"/>
        <v>1.0720142261076508</v>
      </c>
      <c r="I72" s="301">
        <f ca="1">SUMPRODUCT(I51:I67,I32:I48)/SUMPRODUCT(H32:H48,I51:I67)</f>
        <v>1.0540963599511126</v>
      </c>
    </row>
    <row r="73" spans="2:10" x14ac:dyDescent="0.25">
      <c r="B73" s="3" t="s">
        <v>86</v>
      </c>
      <c r="C73" s="114">
        <v>1</v>
      </c>
      <c r="D73" s="300">
        <f ca="1">(D71*D72)^0.5</f>
        <v>0.99970551492795046</v>
      </c>
      <c r="E73" s="300">
        <f t="shared" ref="E73:H73" ca="1" si="25">(E71*E72)^0.5</f>
        <v>1.0231773704994176</v>
      </c>
      <c r="F73" s="300">
        <f t="shared" ca="1" si="25"/>
        <v>0.99458058952419781</v>
      </c>
      <c r="G73" s="300">
        <f t="shared" ca="1" si="25"/>
        <v>0.97619876442365439</v>
      </c>
      <c r="H73" s="300">
        <f t="shared" ca="1" si="25"/>
        <v>1.0739718828211664</v>
      </c>
      <c r="I73" s="301">
        <f ca="1">(I71*I72)^0.5</f>
        <v>1.0339037174519186</v>
      </c>
    </row>
    <row r="74" spans="2:10" x14ac:dyDescent="0.25">
      <c r="B74" s="3" t="s">
        <v>131</v>
      </c>
      <c r="C74" s="114">
        <v>1</v>
      </c>
      <c r="D74" s="300">
        <f ca="1">C74*D73</f>
        <v>0.99970551492795046</v>
      </c>
      <c r="E74" s="300">
        <f t="shared" ref="E74:H74" ca="1" si="26">D74*E73</f>
        <v>1.0228760600377467</v>
      </c>
      <c r="F74" s="300">
        <f t="shared" ca="1" si="26"/>
        <v>1.0173326748025309</v>
      </c>
      <c r="G74" s="300">
        <f t="shared" ca="1" si="26"/>
        <v>0.99311890015004201</v>
      </c>
      <c r="H74" s="300">
        <f t="shared" ca="1" si="26"/>
        <v>1.0665817750594266</v>
      </c>
      <c r="I74" s="301">
        <f ca="1">H74*I73</f>
        <v>1.1027428622004072</v>
      </c>
    </row>
    <row r="75" spans="2:10" x14ac:dyDescent="0.25">
      <c r="B75" s="4" t="s">
        <v>87</v>
      </c>
      <c r="C75" s="305">
        <f ca="1">C23/C74</f>
        <v>8519759.673684014</v>
      </c>
      <c r="D75" s="305">
        <f t="shared" ref="D75:H75" ca="1" si="27">D23/D74</f>
        <v>7018886.0446574111</v>
      </c>
      <c r="E75" s="305">
        <f t="shared" ca="1" si="27"/>
        <v>6924802.6522220755</v>
      </c>
      <c r="F75" s="305">
        <f t="shared" ca="1" si="27"/>
        <v>8696824.2357766181</v>
      </c>
      <c r="G75" s="305">
        <f t="shared" ca="1" si="27"/>
        <v>7182372.2658739788</v>
      </c>
      <c r="H75" s="305">
        <f t="shared" ca="1" si="27"/>
        <v>8709990.0432674177</v>
      </c>
      <c r="I75" s="306">
        <f ca="1">I23/I74</f>
        <v>7023757.3876291523</v>
      </c>
    </row>
    <row r="76" spans="2:10" x14ac:dyDescent="0.25">
      <c r="B76" s="4" t="s">
        <v>117</v>
      </c>
      <c r="C76" s="307">
        <f ca="1">C75/$C$75</f>
        <v>1</v>
      </c>
      <c r="D76" s="307">
        <f ca="1">D75/$C$75</f>
        <v>0.82383615424475787</v>
      </c>
      <c r="E76" s="307">
        <f t="shared" ref="E76:H76" ca="1" si="28">E75/$C$75</f>
        <v>0.81279319105813863</v>
      </c>
      <c r="F76" s="307">
        <f t="shared" ca="1" si="28"/>
        <v>1.0207828118250242</v>
      </c>
      <c r="G76" s="307">
        <f t="shared" ca="1" si="28"/>
        <v>0.84302521913370621</v>
      </c>
      <c r="H76" s="307">
        <f t="shared" ca="1" si="28"/>
        <v>1.0223281379838671</v>
      </c>
      <c r="I76" s="308">
        <f ca="1">I75/$C$75</f>
        <v>0.82440792424277642</v>
      </c>
    </row>
    <row r="77" spans="2:10" x14ac:dyDescent="0.25">
      <c r="B77" s="143" t="s">
        <v>88</v>
      </c>
      <c r="C77" s="309"/>
      <c r="D77" s="239">
        <f ca="1">LN(D76/C76)</f>
        <v>-0.19378361078031756</v>
      </c>
      <c r="E77" s="239">
        <f ca="1">LN(E76/D76)</f>
        <v>-1.3494968555728548E-2</v>
      </c>
      <c r="F77" s="239">
        <f t="shared" ref="F77:I77" ca="1" si="29">LN(F76/E76)</f>
        <v>0.22784837485696954</v>
      </c>
      <c r="G77" s="239">
        <f t="shared" ca="1" si="29"/>
        <v>-0.19132820101308315</v>
      </c>
      <c r="H77" s="239">
        <f t="shared" ca="1" si="29"/>
        <v>0.1928409200885409</v>
      </c>
      <c r="I77" s="271">
        <f t="shared" ca="1" si="29"/>
        <v>-0.21517233247500872</v>
      </c>
    </row>
    <row r="80" spans="2:10" x14ac:dyDescent="0.25">
      <c r="D80" s="152"/>
    </row>
  </sheetData>
  <phoneticPr fontId="7" type="noConversion"/>
  <pageMargins left="0.75" right="0.75" top="1" bottom="1" header="0.4921259845" footer="0.4921259845"/>
  <pageSetup paperSize="9" scale="45" orientation="landscape" r:id="rId1"/>
  <headerFooter alignWithMargins="0"/>
  <rowBreaks count="1" manualBreakCount="1">
    <brk id="48" max="16383" man="1"/>
  </rowBreaks>
  <ignoredErrors>
    <ignoredError sqref="D23:I23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2" tint="-9.9978637043366805E-2"/>
    <pageSetUpPr fitToPage="1"/>
  </sheetPr>
  <dimension ref="B1:K36"/>
  <sheetViews>
    <sheetView zoomScaleNormal="10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C36" sqref="C36"/>
    </sheetView>
  </sheetViews>
  <sheetFormatPr defaultColWidth="11.44140625" defaultRowHeight="13.2" x14ac:dyDescent="0.25"/>
  <cols>
    <col min="1" max="1" width="5.6640625" style="23" bestFit="1" customWidth="1"/>
    <col min="2" max="2" width="45.6640625" style="23" customWidth="1"/>
    <col min="3" max="6" width="14.44140625" style="23" bestFit="1" customWidth="1"/>
    <col min="7" max="7" width="15.33203125" style="23" bestFit="1" customWidth="1"/>
    <col min="8" max="8" width="14.5546875" style="23" bestFit="1" customWidth="1"/>
    <col min="9" max="9" width="14.44140625" style="23" bestFit="1" customWidth="1"/>
    <col min="10" max="10" width="11.44140625" style="23"/>
    <col min="11" max="11" width="15.33203125" style="23" bestFit="1" customWidth="1"/>
    <col min="12" max="16384" width="11.44140625" style="23"/>
  </cols>
  <sheetData>
    <row r="1" spans="2:11" ht="27" customHeight="1" x14ac:dyDescent="0.25">
      <c r="B1" s="87" t="s">
        <v>59</v>
      </c>
      <c r="C1" s="171"/>
      <c r="D1" s="7"/>
      <c r="E1" s="7"/>
      <c r="F1" s="7"/>
      <c r="G1" s="7"/>
      <c r="H1" s="7"/>
      <c r="I1" s="7"/>
    </row>
    <row r="2" spans="2:11" x14ac:dyDescent="0.25">
      <c r="B2" s="31"/>
      <c r="C2" s="32"/>
      <c r="D2" s="32"/>
      <c r="E2" s="32"/>
      <c r="F2" s="32"/>
      <c r="G2" s="32"/>
      <c r="H2" s="32"/>
      <c r="I2" s="32"/>
    </row>
    <row r="3" spans="2:11" x14ac:dyDescent="0.25">
      <c r="B3" s="52" t="s">
        <v>57</v>
      </c>
      <c r="C3" s="53">
        <v>2013</v>
      </c>
      <c r="D3" s="53">
        <v>2014</v>
      </c>
      <c r="E3" s="53">
        <v>2015</v>
      </c>
      <c r="F3" s="53">
        <v>2016</v>
      </c>
      <c r="G3" s="53">
        <v>2017</v>
      </c>
      <c r="H3" s="53">
        <v>2018</v>
      </c>
      <c r="I3" s="53">
        <v>2019</v>
      </c>
    </row>
    <row r="4" spans="2:11" x14ac:dyDescent="0.25">
      <c r="B4" s="190" t="s">
        <v>27</v>
      </c>
      <c r="C4" s="225">
        <f ca="1">RAND()*1000</f>
        <v>223.94009220992393</v>
      </c>
      <c r="D4" s="225">
        <f t="shared" ref="D4:I6" ca="1" si="0">RAND()*1000</f>
        <v>327.4719037614139</v>
      </c>
      <c r="E4" s="225">
        <f t="shared" ca="1" si="0"/>
        <v>541.80826412087811</v>
      </c>
      <c r="F4" s="225">
        <f t="shared" ca="1" si="0"/>
        <v>524.94445438418359</v>
      </c>
      <c r="G4" s="225">
        <f t="shared" ca="1" si="0"/>
        <v>238.97269169294344</v>
      </c>
      <c r="H4" s="225">
        <f t="shared" ca="1" si="0"/>
        <v>567.33099753592808</v>
      </c>
      <c r="I4" s="225">
        <f t="shared" ca="1" si="0"/>
        <v>818.78062905094816</v>
      </c>
      <c r="J4" s="178"/>
    </row>
    <row r="5" spans="2:11" x14ac:dyDescent="0.25">
      <c r="B5" s="190" t="s">
        <v>168</v>
      </c>
      <c r="C5" s="225">
        <f t="shared" ref="C5:C6" ca="1" si="1">RAND()*1000</f>
        <v>449.28264450733877</v>
      </c>
      <c r="D5" s="225">
        <f t="shared" ca="1" si="0"/>
        <v>313.99880826573832</v>
      </c>
      <c r="E5" s="225">
        <f t="shared" ca="1" si="0"/>
        <v>995.77601537280623</v>
      </c>
      <c r="F5" s="225">
        <f t="shared" ca="1" si="0"/>
        <v>616.38465960790359</v>
      </c>
      <c r="G5" s="225">
        <f t="shared" ca="1" si="0"/>
        <v>315.16005881160294</v>
      </c>
      <c r="H5" s="225">
        <f t="shared" ca="1" si="0"/>
        <v>798.13634816803039</v>
      </c>
      <c r="I5" s="225">
        <f t="shared" ca="1" si="0"/>
        <v>919.46105124994335</v>
      </c>
      <c r="J5" s="178"/>
    </row>
    <row r="6" spans="2:11" x14ac:dyDescent="0.25">
      <c r="B6" s="190" t="s">
        <v>28</v>
      </c>
      <c r="C6" s="225">
        <f t="shared" ca="1" si="1"/>
        <v>430.82458785490365</v>
      </c>
      <c r="D6" s="225">
        <f t="shared" ca="1" si="0"/>
        <v>445.01519178983574</v>
      </c>
      <c r="E6" s="225">
        <f t="shared" ca="1" si="0"/>
        <v>939.37955264217737</v>
      </c>
      <c r="F6" s="225">
        <f t="shared" ca="1" si="0"/>
        <v>845.27048198761418</v>
      </c>
      <c r="G6" s="225">
        <f t="shared" ca="1" si="0"/>
        <v>979.52176800949496</v>
      </c>
      <c r="H6" s="225">
        <f t="shared" ca="1" si="0"/>
        <v>474.72370115650762</v>
      </c>
      <c r="I6" s="225">
        <f t="shared" ca="1" si="0"/>
        <v>981.20703688762796</v>
      </c>
      <c r="J6" s="178"/>
    </row>
    <row r="7" spans="2:11" x14ac:dyDescent="0.25">
      <c r="B7" s="191" t="s">
        <v>58</v>
      </c>
      <c r="C7" s="226">
        <f t="shared" ref="C7:I7" ca="1" si="2">SUM(C3:C6)</f>
        <v>3117.0473245721664</v>
      </c>
      <c r="D7" s="226">
        <f t="shared" ca="1" si="2"/>
        <v>3100.485903816988</v>
      </c>
      <c r="E7" s="226">
        <f t="shared" ca="1" si="2"/>
        <v>4491.9638321358616</v>
      </c>
      <c r="F7" s="226">
        <f t="shared" ca="1" si="2"/>
        <v>4002.5995959797019</v>
      </c>
      <c r="G7" s="226">
        <f t="shared" ca="1" si="2"/>
        <v>3550.6545185140412</v>
      </c>
      <c r="H7" s="226">
        <f t="shared" ca="1" si="2"/>
        <v>3858.191046860466</v>
      </c>
      <c r="I7" s="226">
        <f t="shared" ca="1" si="2"/>
        <v>4738.4487171885194</v>
      </c>
      <c r="J7" s="178"/>
    </row>
    <row r="8" spans="2:11" x14ac:dyDescent="0.25">
      <c r="B8" s="182"/>
      <c r="C8" s="227"/>
      <c r="D8" s="227"/>
      <c r="E8" s="227"/>
      <c r="F8" s="227"/>
      <c r="G8" s="228"/>
      <c r="H8" s="228"/>
      <c r="I8" s="228"/>
      <c r="J8" s="178"/>
    </row>
    <row r="9" spans="2:11" x14ac:dyDescent="0.25">
      <c r="B9" s="52" t="s">
        <v>29</v>
      </c>
      <c r="C9" s="229"/>
      <c r="D9" s="230"/>
      <c r="E9" s="230"/>
      <c r="F9" s="230"/>
      <c r="G9" s="230"/>
      <c r="H9" s="230"/>
      <c r="I9" s="230"/>
    </row>
    <row r="10" spans="2:11" x14ac:dyDescent="0.25">
      <c r="B10" s="51" t="s">
        <v>48</v>
      </c>
      <c r="C10" s="231">
        <f ca="1">RAND()*100</f>
        <v>8.4449310901441805</v>
      </c>
      <c r="D10" s="231">
        <f t="shared" ref="D10:I10" ca="1" si="3">RAND()*100</f>
        <v>73.358181360610615</v>
      </c>
      <c r="E10" s="231">
        <f t="shared" ca="1" si="3"/>
        <v>36.678181667914977</v>
      </c>
      <c r="F10" s="231">
        <f t="shared" ca="1" si="3"/>
        <v>46.932924367133019</v>
      </c>
      <c r="G10" s="231">
        <f t="shared" ca="1" si="3"/>
        <v>49.060726195583513</v>
      </c>
      <c r="H10" s="231">
        <f t="shared" ca="1" si="3"/>
        <v>15.722312671624206</v>
      </c>
      <c r="I10" s="231">
        <f t="shared" ca="1" si="3"/>
        <v>82.521666133949509</v>
      </c>
      <c r="K10" s="174"/>
    </row>
    <row r="11" spans="2:11" x14ac:dyDescent="0.25">
      <c r="B11" s="51" t="s">
        <v>49</v>
      </c>
      <c r="C11" s="225">
        <f ca="1">RAND()*1000</f>
        <v>894.902449868242</v>
      </c>
      <c r="D11" s="225">
        <f t="shared" ref="D11:I13" ca="1" si="4">RAND()*1000</f>
        <v>497.62976287077896</v>
      </c>
      <c r="E11" s="225">
        <f t="shared" ca="1" si="4"/>
        <v>853.01504842350153</v>
      </c>
      <c r="F11" s="225">
        <f t="shared" ca="1" si="4"/>
        <v>254.02958120544838</v>
      </c>
      <c r="G11" s="225">
        <f t="shared" ca="1" si="4"/>
        <v>629.08252004462861</v>
      </c>
      <c r="H11" s="225">
        <f t="shared" ca="1" si="4"/>
        <v>61.207825092288282</v>
      </c>
      <c r="I11" s="225">
        <f t="shared" ca="1" si="4"/>
        <v>983.95516486458359</v>
      </c>
      <c r="K11" s="174"/>
    </row>
    <row r="12" spans="2:11" x14ac:dyDescent="0.25">
      <c r="B12" s="51" t="s">
        <v>50</v>
      </c>
      <c r="C12" s="225">
        <f t="shared" ref="C12:C13" ca="1" si="5">RAND()*1000</f>
        <v>860.63356724799712</v>
      </c>
      <c r="D12" s="225">
        <f t="shared" ca="1" si="4"/>
        <v>315.54315320838265</v>
      </c>
      <c r="E12" s="225">
        <f t="shared" ca="1" si="4"/>
        <v>112.83901445257183</v>
      </c>
      <c r="F12" s="225">
        <f t="shared" ca="1" si="4"/>
        <v>80.495431562325194</v>
      </c>
      <c r="G12" s="225">
        <f t="shared" ca="1" si="4"/>
        <v>664.94862789257002</v>
      </c>
      <c r="H12" s="225">
        <f t="shared" ca="1" si="4"/>
        <v>430.96367012268763</v>
      </c>
      <c r="I12" s="225">
        <f t="shared" ca="1" si="4"/>
        <v>923.71301120380542</v>
      </c>
      <c r="K12" s="174"/>
    </row>
    <row r="13" spans="2:11" x14ac:dyDescent="0.25">
      <c r="B13" s="24" t="s">
        <v>76</v>
      </c>
      <c r="C13" s="225">
        <f t="shared" ca="1" si="5"/>
        <v>707.76231388491442</v>
      </c>
      <c r="D13" s="225">
        <f t="shared" ca="1" si="4"/>
        <v>458.56139954296458</v>
      </c>
      <c r="E13" s="225">
        <f t="shared" ca="1" si="4"/>
        <v>341.97822476857431</v>
      </c>
      <c r="F13" s="225">
        <f t="shared" ca="1" si="4"/>
        <v>562.72460521832488</v>
      </c>
      <c r="G13" s="225">
        <f t="shared" ca="1" si="4"/>
        <v>634.5867202751615</v>
      </c>
      <c r="H13" s="225">
        <f t="shared" ca="1" si="4"/>
        <v>392.9067932560323</v>
      </c>
      <c r="I13" s="225">
        <f t="shared" ca="1" si="4"/>
        <v>408.21997477493289</v>
      </c>
      <c r="K13" s="174"/>
    </row>
    <row r="14" spans="2:11" x14ac:dyDescent="0.25">
      <c r="B14" s="39" t="s">
        <v>30</v>
      </c>
      <c r="C14" s="232">
        <f ca="1">SUM(C10:C13)</f>
        <v>2471.7432620912978</v>
      </c>
      <c r="D14" s="232">
        <f ca="1">SUM(D10:D13)</f>
        <v>1345.0924969827367</v>
      </c>
      <c r="E14" s="232">
        <f t="shared" ref="E14:I14" ca="1" si="6">SUM(E10:E13)</f>
        <v>1344.5104693125627</v>
      </c>
      <c r="F14" s="232">
        <f t="shared" ca="1" si="6"/>
        <v>944.1825423532315</v>
      </c>
      <c r="G14" s="233">
        <f ca="1">SUM(G10:G13)</f>
        <v>1977.6785944079436</v>
      </c>
      <c r="H14" s="232">
        <f t="shared" ca="1" si="6"/>
        <v>900.80060114263244</v>
      </c>
      <c r="I14" s="232">
        <f t="shared" ca="1" si="6"/>
        <v>2398.4098169772715</v>
      </c>
      <c r="K14" s="174"/>
    </row>
    <row r="15" spans="2:11" x14ac:dyDescent="0.25">
      <c r="B15" s="6"/>
      <c r="C15" s="228"/>
      <c r="D15" s="228"/>
      <c r="E15" s="228"/>
      <c r="F15" s="228"/>
      <c r="G15" s="228"/>
      <c r="H15" s="228"/>
      <c r="I15" s="228"/>
      <c r="K15" s="174"/>
    </row>
    <row r="16" spans="2:11" x14ac:dyDescent="0.25">
      <c r="B16" s="52" t="s">
        <v>51</v>
      </c>
      <c r="C16" s="229"/>
      <c r="D16" s="230"/>
      <c r="E16" s="230"/>
      <c r="F16" s="230"/>
      <c r="G16" s="230"/>
      <c r="H16" s="230"/>
      <c r="I16" s="230"/>
    </row>
    <row r="17" spans="2:10" x14ac:dyDescent="0.25">
      <c r="B17" s="189" t="s">
        <v>52</v>
      </c>
      <c r="C17" s="231">
        <f ca="1">RAND()*100000</f>
        <v>83095.298183322026</v>
      </c>
      <c r="D17" s="231">
        <f t="shared" ref="D17:I20" ca="1" si="7">RAND()*100000</f>
        <v>47893.824095249984</v>
      </c>
      <c r="E17" s="231">
        <f t="shared" ca="1" si="7"/>
        <v>91585.210329793554</v>
      </c>
      <c r="F17" s="231">
        <f t="shared" ca="1" si="7"/>
        <v>31817.41196897193</v>
      </c>
      <c r="G17" s="231">
        <f t="shared" ca="1" si="7"/>
        <v>38800.969495304707</v>
      </c>
      <c r="H17" s="231">
        <f t="shared" ca="1" si="7"/>
        <v>22136.33992952183</v>
      </c>
      <c r="I17" s="231">
        <f t="shared" ca="1" si="7"/>
        <v>70679.391810509755</v>
      </c>
    </row>
    <row r="18" spans="2:10" x14ac:dyDescent="0.25">
      <c r="B18" s="189" t="s">
        <v>53</v>
      </c>
      <c r="C18" s="231">
        <f ca="1">RAND()*100000</f>
        <v>63996.747059166722</v>
      </c>
      <c r="D18" s="231">
        <f t="shared" ca="1" si="7"/>
        <v>90653.997844789323</v>
      </c>
      <c r="E18" s="231">
        <f t="shared" ca="1" si="7"/>
        <v>7420.1334677124532</v>
      </c>
      <c r="F18" s="231">
        <f t="shared" ca="1" si="7"/>
        <v>26220.509631728441</v>
      </c>
      <c r="G18" s="231">
        <f t="shared" ca="1" si="7"/>
        <v>94391.165023677226</v>
      </c>
      <c r="H18" s="231">
        <f t="shared" ca="1" si="7"/>
        <v>99665.640874739431</v>
      </c>
      <c r="I18" s="231">
        <f t="shared" ca="1" si="7"/>
        <v>77708.460553906203</v>
      </c>
    </row>
    <row r="19" spans="2:10" x14ac:dyDescent="0.25">
      <c r="B19" s="189" t="s">
        <v>54</v>
      </c>
      <c r="C19" s="231">
        <v>0</v>
      </c>
      <c r="D19" s="231">
        <v>0</v>
      </c>
      <c r="E19" s="231">
        <f ca="1">RAND()*100000</f>
        <v>10689.929177143331</v>
      </c>
      <c r="F19" s="231">
        <f t="shared" ca="1" si="7"/>
        <v>49647.729926223015</v>
      </c>
      <c r="G19" s="231">
        <f t="shared" ca="1" si="7"/>
        <v>76332.999784766711</v>
      </c>
      <c r="H19" s="231">
        <f t="shared" ca="1" si="7"/>
        <v>89001.66999293027</v>
      </c>
      <c r="I19" s="231">
        <f t="shared" ca="1" si="7"/>
        <v>1455.8736052699085</v>
      </c>
    </row>
    <row r="20" spans="2:10" x14ac:dyDescent="0.25">
      <c r="B20" s="189" t="s">
        <v>55</v>
      </c>
      <c r="C20" s="231">
        <f ca="1">RAND()*100000</f>
        <v>45141.600764465096</v>
      </c>
      <c r="D20" s="231">
        <f ca="1">RAND()*100000</f>
        <v>80667.611003781058</v>
      </c>
      <c r="E20" s="231">
        <f ca="1">RAND()*100000</f>
        <v>53936.376269754917</v>
      </c>
      <c r="F20" s="231">
        <f t="shared" ca="1" si="7"/>
        <v>25662.042460463654</v>
      </c>
      <c r="G20" s="231">
        <f t="shared" ca="1" si="7"/>
        <v>52008.693442850541</v>
      </c>
      <c r="H20" s="231">
        <f t="shared" ca="1" si="7"/>
        <v>73270.723733476378</v>
      </c>
      <c r="I20" s="231">
        <f t="shared" ca="1" si="7"/>
        <v>99323.655545951944</v>
      </c>
    </row>
    <row r="21" spans="2:10" x14ac:dyDescent="0.25">
      <c r="B21" s="47" t="s">
        <v>56</v>
      </c>
      <c r="C21" s="233">
        <f ca="1">SUM(C17:C20)</f>
        <v>192233.64600695384</v>
      </c>
      <c r="D21" s="233">
        <f ca="1">SUM(D17:D20)</f>
        <v>219215.43294382037</v>
      </c>
      <c r="E21" s="233">
        <f ca="1">SUM(E17:E20)</f>
        <v>163631.64924440425</v>
      </c>
      <c r="F21" s="233">
        <f t="shared" ref="F21:I21" ca="1" si="8">SUM(F17:F20)</f>
        <v>133347.69398738703</v>
      </c>
      <c r="G21" s="233">
        <f ca="1">SUM(G17:G20)</f>
        <v>261533.82774659921</v>
      </c>
      <c r="H21" s="233">
        <f t="shared" ca="1" si="8"/>
        <v>284074.3745306679</v>
      </c>
      <c r="I21" s="233">
        <f t="shared" ca="1" si="8"/>
        <v>249167.3815156378</v>
      </c>
    </row>
    <row r="22" spans="2:10" x14ac:dyDescent="0.25">
      <c r="B22" s="9"/>
      <c r="C22" s="234"/>
      <c r="D22" s="234"/>
      <c r="E22" s="234"/>
      <c r="F22" s="234"/>
      <c r="G22" s="234"/>
      <c r="H22" s="234"/>
      <c r="I22" s="234"/>
    </row>
    <row r="23" spans="2:10" x14ac:dyDescent="0.25">
      <c r="B23" s="52" t="s">
        <v>59</v>
      </c>
      <c r="C23" s="229"/>
      <c r="D23" s="230"/>
      <c r="E23" s="230"/>
      <c r="F23" s="230"/>
      <c r="G23" s="230"/>
      <c r="H23" s="230"/>
      <c r="I23" s="230"/>
    </row>
    <row r="24" spans="2:10" s="141" customFormat="1" x14ac:dyDescent="0.25">
      <c r="B24" s="142" t="s">
        <v>59</v>
      </c>
      <c r="C24" s="235">
        <f ca="1">C7+C14-C21</f>
        <v>-186644.85542029038</v>
      </c>
      <c r="D24" s="235">
        <f ca="1">D7+D14-D21</f>
        <v>-214769.85454302066</v>
      </c>
      <c r="E24" s="235">
        <f ca="1">E7+E14-E21</f>
        <v>-157795.17494295584</v>
      </c>
      <c r="F24" s="235">
        <f t="shared" ref="F24:H24" ca="1" si="9">F7+F14-F21</f>
        <v>-128400.9118490541</v>
      </c>
      <c r="G24" s="235">
        <f ca="1">G7+G14-G21</f>
        <v>-256005.49463367724</v>
      </c>
      <c r="H24" s="235">
        <f t="shared" ca="1" si="9"/>
        <v>-279315.3828826648</v>
      </c>
      <c r="I24" s="235">
        <f ca="1">I7+I14-I21</f>
        <v>-242030.52298147199</v>
      </c>
    </row>
    <row r="25" spans="2:10" s="141" customFormat="1" x14ac:dyDescent="0.25">
      <c r="B25" s="23"/>
      <c r="C25" s="23"/>
      <c r="D25" s="23"/>
      <c r="E25" s="23"/>
      <c r="F25" s="23"/>
      <c r="G25" s="23"/>
      <c r="H25" s="23"/>
      <c r="I25" s="23"/>
    </row>
    <row r="26" spans="2:10" x14ac:dyDescent="0.25">
      <c r="B26" s="75" t="s">
        <v>105</v>
      </c>
      <c r="J26" s="175"/>
    </row>
    <row r="27" spans="2:10" x14ac:dyDescent="0.25">
      <c r="B27" s="148" t="s">
        <v>106</v>
      </c>
      <c r="C27" s="149">
        <f>'Indicii prețurilor'!C45</f>
        <v>1</v>
      </c>
      <c r="D27" s="149">
        <f>'Indicii prețurilor'!D45</f>
        <v>1.0084</v>
      </c>
      <c r="E27" s="149">
        <f>'Indicii prețurilor'!E45</f>
        <v>1.0142487199999999</v>
      </c>
      <c r="F27" s="149">
        <f>'Indicii prețurilor'!F45</f>
        <v>1.0095831758879998</v>
      </c>
      <c r="G27" s="149">
        <f>'Indicii prețurilor'!G45</f>
        <v>1.0381543797656303</v>
      </c>
      <c r="H27" s="149">
        <f>'Indicii prețurilor'!H45</f>
        <v>1.0796805549562556</v>
      </c>
      <c r="I27" s="149">
        <f>'Indicii prețurilor'!I45</f>
        <v>1.1538546090817503</v>
      </c>
      <c r="J27" s="6"/>
    </row>
    <row r="28" spans="2:10" x14ac:dyDescent="0.25">
      <c r="J28" s="6"/>
    </row>
    <row r="29" spans="2:10" x14ac:dyDescent="0.25">
      <c r="B29" s="75" t="s">
        <v>132</v>
      </c>
    </row>
    <row r="30" spans="2:10" x14ac:dyDescent="0.25">
      <c r="B30" s="148" t="s">
        <v>133</v>
      </c>
      <c r="C30" s="192">
        <v>1</v>
      </c>
      <c r="D30" s="149">
        <f ca="1">SUMPRODUCT(C7,D27)/SUMPRODUCT(C7,C27)</f>
        <v>1.0084</v>
      </c>
      <c r="E30" s="149">
        <f t="shared" ref="E30:I30" ca="1" si="10">SUMPRODUCT(D7,E27)/SUMPRODUCT(D7,D27)</f>
        <v>1.0058</v>
      </c>
      <c r="F30" s="149">
        <f t="shared" ca="1" si="10"/>
        <v>0.99539999999999984</v>
      </c>
      <c r="G30" s="149">
        <f t="shared" ca="1" si="10"/>
        <v>1.0283</v>
      </c>
      <c r="H30" s="149">
        <f t="shared" ca="1" si="10"/>
        <v>1.04</v>
      </c>
      <c r="I30" s="149">
        <f t="shared" ca="1" si="10"/>
        <v>1.0686999999999998</v>
      </c>
      <c r="J30" s="6"/>
    </row>
    <row r="31" spans="2:10" x14ac:dyDescent="0.25">
      <c r="B31" s="148" t="s">
        <v>134</v>
      </c>
      <c r="C31" s="192">
        <v>1</v>
      </c>
      <c r="D31" s="192">
        <f ca="1">SUMPRODUCT(D7,D27)/SUMPRODUCT(D7,C27)</f>
        <v>1.0084</v>
      </c>
      <c r="E31" s="192">
        <f t="shared" ref="E31:I31" ca="1" si="11">SUMPRODUCT(E7,E27)/SUMPRODUCT(E7,D27)</f>
        <v>1.0058</v>
      </c>
      <c r="F31" s="192">
        <f t="shared" ca="1" si="11"/>
        <v>0.99539999999999995</v>
      </c>
      <c r="G31" s="192">
        <f t="shared" ca="1" si="11"/>
        <v>1.0283000000000002</v>
      </c>
      <c r="H31" s="192">
        <f t="shared" ca="1" si="11"/>
        <v>1.0400000000000003</v>
      </c>
      <c r="I31" s="192">
        <f t="shared" ca="1" si="11"/>
        <v>1.0687</v>
      </c>
      <c r="J31" s="6"/>
    </row>
    <row r="32" spans="2:10" x14ac:dyDescent="0.25">
      <c r="B32" s="148" t="s">
        <v>122</v>
      </c>
      <c r="C32" s="192">
        <v>1</v>
      </c>
      <c r="D32" s="192">
        <f ca="1">(D30*D31)^0.5</f>
        <v>1.0084</v>
      </c>
      <c r="E32" s="192">
        <f t="shared" ref="E32:I32" ca="1" si="12">(E30*E31)^0.5</f>
        <v>1.0058</v>
      </c>
      <c r="F32" s="192">
        <f t="shared" ca="1" si="12"/>
        <v>0.99539999999999984</v>
      </c>
      <c r="G32" s="192">
        <f t="shared" ca="1" si="12"/>
        <v>1.0283000000000002</v>
      </c>
      <c r="H32" s="192">
        <f t="shared" ca="1" si="12"/>
        <v>1.0400000000000003</v>
      </c>
      <c r="I32" s="192">
        <f t="shared" ca="1" si="12"/>
        <v>1.0686999999999998</v>
      </c>
      <c r="J32" s="6"/>
    </row>
    <row r="33" spans="2:10" x14ac:dyDescent="0.25">
      <c r="B33" s="148" t="s">
        <v>135</v>
      </c>
      <c r="C33" s="192">
        <v>1</v>
      </c>
      <c r="D33" s="192">
        <f ca="1">C33*D32</f>
        <v>1.0084</v>
      </c>
      <c r="E33" s="192">
        <f t="shared" ref="E33:I33" ca="1" si="13">D33*E32</f>
        <v>1.0142487199999999</v>
      </c>
      <c r="F33" s="192">
        <f t="shared" ca="1" si="13"/>
        <v>1.0095831758879996</v>
      </c>
      <c r="G33" s="192">
        <f t="shared" ca="1" si="13"/>
        <v>1.0381543797656303</v>
      </c>
      <c r="H33" s="192">
        <f t="shared" ca="1" si="13"/>
        <v>1.0796805549562558</v>
      </c>
      <c r="I33" s="192">
        <f t="shared" ca="1" si="13"/>
        <v>1.1538546090817503</v>
      </c>
      <c r="J33" s="6"/>
    </row>
    <row r="34" spans="2:10" x14ac:dyDescent="0.25">
      <c r="B34" s="147"/>
    </row>
    <row r="35" spans="2:10" x14ac:dyDescent="0.25">
      <c r="B35" s="161" t="s">
        <v>109</v>
      </c>
      <c r="C35" s="236">
        <f ca="1">C7/C33</f>
        <v>3117.0473245721664</v>
      </c>
      <c r="D35" s="236">
        <f t="shared" ref="D35:I35" ca="1" si="14">D7/D33</f>
        <v>3074.658770147747</v>
      </c>
      <c r="E35" s="236">
        <f t="shared" ca="1" si="14"/>
        <v>4428.8582707167352</v>
      </c>
      <c r="F35" s="236">
        <f t="shared" ca="1" si="14"/>
        <v>3964.6060786018284</v>
      </c>
      <c r="G35" s="236">
        <f t="shared" ca="1" si="14"/>
        <v>3420.1604190271037</v>
      </c>
      <c r="H35" s="236">
        <f ca="1">H7/H33</f>
        <v>3573.4560830511427</v>
      </c>
      <c r="I35" s="236">
        <f t="shared" ca="1" si="14"/>
        <v>4106.6254620756999</v>
      </c>
    </row>
    <row r="36" spans="2:10" x14ac:dyDescent="0.25">
      <c r="B36" s="47" t="s">
        <v>108</v>
      </c>
      <c r="C36" s="237">
        <f ca="1">C35/$C$35</f>
        <v>1</v>
      </c>
      <c r="D36" s="237">
        <f t="shared" ref="D36:I36" ca="1" si="15">D35/$C$35</f>
        <v>0.98640105522612254</v>
      </c>
      <c r="E36" s="237">
        <f t="shared" ca="1" si="15"/>
        <v>1.4208505067611132</v>
      </c>
      <c r="F36" s="237">
        <f t="shared" ca="1" si="15"/>
        <v>1.2719107750941814</v>
      </c>
      <c r="G36" s="237">
        <f t="shared" ca="1" si="15"/>
        <v>1.0972436613539518</v>
      </c>
      <c r="H36" s="237">
        <f t="shared" ca="1" si="15"/>
        <v>1.1464234292758519</v>
      </c>
      <c r="I36" s="237">
        <f t="shared" ca="1" si="15"/>
        <v>1.317472926927524</v>
      </c>
    </row>
  </sheetData>
  <phoneticPr fontId="7" type="noConversion"/>
  <pageMargins left="0.75" right="0.75" top="1" bottom="1" header="0.4921259845" footer="0.4921259845"/>
  <pageSetup paperSize="9" fitToWidth="2" fitToHeight="2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2" tint="-9.9978637043366805E-2"/>
    <pageSetUpPr fitToPage="1"/>
  </sheetPr>
  <dimension ref="B1:J20"/>
  <sheetViews>
    <sheetView tabSelected="1" zoomScale="85" zoomScaleNormal="10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K17" sqref="K17"/>
    </sheetView>
  </sheetViews>
  <sheetFormatPr defaultColWidth="11.44140625" defaultRowHeight="13.2" x14ac:dyDescent="0.25"/>
  <cols>
    <col min="1" max="1" width="3.6640625" style="23" customWidth="1"/>
    <col min="2" max="2" width="45.6640625" style="23" customWidth="1"/>
    <col min="3" max="5" width="12" style="23" bestFit="1" customWidth="1"/>
    <col min="6" max="6" width="13.6640625" style="23" bestFit="1" customWidth="1"/>
    <col min="7" max="7" width="15.6640625" style="23" bestFit="1" customWidth="1"/>
    <col min="8" max="8" width="14.33203125" style="23" customWidth="1"/>
    <col min="9" max="9" width="14.5546875" style="23" customWidth="1"/>
    <col min="10" max="16384" width="11.44140625" style="23"/>
  </cols>
  <sheetData>
    <row r="1" spans="2:9" ht="27" customHeight="1" x14ac:dyDescent="0.25">
      <c r="B1" s="87" t="s">
        <v>6</v>
      </c>
      <c r="C1" s="7"/>
      <c r="D1" s="7"/>
      <c r="E1" s="7"/>
      <c r="F1" s="7"/>
      <c r="G1" s="7"/>
      <c r="H1" s="7"/>
      <c r="I1" s="7"/>
    </row>
    <row r="2" spans="2:9" x14ac:dyDescent="0.25">
      <c r="B2" s="31"/>
      <c r="C2" s="60"/>
      <c r="D2" s="32"/>
      <c r="E2" s="32"/>
      <c r="F2" s="60"/>
      <c r="G2" s="32"/>
      <c r="H2" s="32"/>
      <c r="I2" s="32"/>
    </row>
    <row r="3" spans="2:9" x14ac:dyDescent="0.25">
      <c r="B3" s="52" t="s">
        <v>137</v>
      </c>
      <c r="C3" s="80">
        <v>2013</v>
      </c>
      <c r="D3" s="80">
        <v>2014</v>
      </c>
      <c r="E3" s="80">
        <v>2015</v>
      </c>
      <c r="F3" s="80">
        <v>2016</v>
      </c>
      <c r="G3" s="80">
        <v>2017</v>
      </c>
      <c r="H3" s="80">
        <v>2018</v>
      </c>
      <c r="I3" s="80">
        <v>2019</v>
      </c>
    </row>
    <row r="4" spans="2:9" x14ac:dyDescent="0.25">
      <c r="B4" s="50" t="s">
        <v>61</v>
      </c>
      <c r="C4" s="238">
        <f ca="1">RAND()*1000</f>
        <v>275.49430629354976</v>
      </c>
      <c r="D4" s="238">
        <f t="shared" ref="D4:I8" ca="1" si="0">RAND()*1000</f>
        <v>592.78512623496806</v>
      </c>
      <c r="E4" s="238">
        <f t="shared" ca="1" si="0"/>
        <v>701.26141896679621</v>
      </c>
      <c r="F4" s="238">
        <f t="shared" ca="1" si="0"/>
        <v>864.19302762336952</v>
      </c>
      <c r="G4" s="238">
        <f t="shared" ca="1" si="0"/>
        <v>381.13563261987991</v>
      </c>
      <c r="H4" s="238">
        <f t="shared" ca="1" si="0"/>
        <v>409.96074597405362</v>
      </c>
      <c r="I4" s="238">
        <f t="shared" ca="1" si="0"/>
        <v>838.79304154343708</v>
      </c>
    </row>
    <row r="5" spans="2:9" x14ac:dyDescent="0.25">
      <c r="B5" s="50" t="s">
        <v>62</v>
      </c>
      <c r="C5" s="238">
        <f t="shared" ref="C5:C8" ca="1" si="1">RAND()*1000</f>
        <v>344.74020021293904</v>
      </c>
      <c r="D5" s="238">
        <f t="shared" ca="1" si="0"/>
        <v>645.79089947099726</v>
      </c>
      <c r="E5" s="238">
        <f t="shared" ca="1" si="0"/>
        <v>221.7152721296911</v>
      </c>
      <c r="F5" s="238">
        <f t="shared" ca="1" si="0"/>
        <v>423.38237477239471</v>
      </c>
      <c r="G5" s="238">
        <f t="shared" ca="1" si="0"/>
        <v>259.55639303668141</v>
      </c>
      <c r="H5" s="238">
        <f t="shared" ca="1" si="0"/>
        <v>352.51126333617009</v>
      </c>
      <c r="I5" s="238">
        <f t="shared" ca="1" si="0"/>
        <v>907.14922372769684</v>
      </c>
    </row>
    <row r="6" spans="2:9" x14ac:dyDescent="0.25">
      <c r="B6" s="50" t="s">
        <v>63</v>
      </c>
      <c r="C6" s="238">
        <f t="shared" ca="1" si="1"/>
        <v>628.447679192245</v>
      </c>
      <c r="D6" s="238">
        <f t="shared" ca="1" si="0"/>
        <v>901.43541193008014</v>
      </c>
      <c r="E6" s="238">
        <f t="shared" ca="1" si="0"/>
        <v>349.78204578664639</v>
      </c>
      <c r="F6" s="238">
        <f t="shared" ca="1" si="0"/>
        <v>860.9798452097499</v>
      </c>
      <c r="G6" s="238">
        <f t="shared" ca="1" si="0"/>
        <v>785.06469818407174</v>
      </c>
      <c r="H6" s="238">
        <f t="shared" ca="1" si="0"/>
        <v>177.95569581480953</v>
      </c>
      <c r="I6" s="238">
        <f t="shared" ca="1" si="0"/>
        <v>681.36559065526671</v>
      </c>
    </row>
    <row r="7" spans="2:9" x14ac:dyDescent="0.25">
      <c r="B7" s="50" t="s">
        <v>25</v>
      </c>
      <c r="C7" s="238">
        <f t="shared" ca="1" si="1"/>
        <v>885.47486022080182</v>
      </c>
      <c r="D7" s="238">
        <f t="shared" ca="1" si="0"/>
        <v>518.54639494284686</v>
      </c>
      <c r="E7" s="238">
        <f t="shared" ca="1" si="0"/>
        <v>190.27149520984011</v>
      </c>
      <c r="F7" s="238">
        <f t="shared" ca="1" si="0"/>
        <v>364.2786341979417</v>
      </c>
      <c r="G7" s="238">
        <f t="shared" ca="1" si="0"/>
        <v>571.1006292068289</v>
      </c>
      <c r="H7" s="238">
        <f t="shared" ca="1" si="0"/>
        <v>10.169763122304554</v>
      </c>
      <c r="I7" s="238">
        <f t="shared" ca="1" si="0"/>
        <v>44.016076799212158</v>
      </c>
    </row>
    <row r="8" spans="2:9" x14ac:dyDescent="0.25">
      <c r="B8" s="3" t="s">
        <v>4</v>
      </c>
      <c r="C8" s="238">
        <f t="shared" ca="1" si="1"/>
        <v>388.44825173054687</v>
      </c>
      <c r="D8" s="238">
        <f t="shared" ca="1" si="0"/>
        <v>693.67586047777229</v>
      </c>
      <c r="E8" s="238">
        <f t="shared" ca="1" si="0"/>
        <v>497.8591401139314</v>
      </c>
      <c r="F8" s="238">
        <f t="shared" ca="1" si="0"/>
        <v>342.80337953337005</v>
      </c>
      <c r="G8" s="238">
        <f t="shared" ca="1" si="0"/>
        <v>853.0350242050614</v>
      </c>
      <c r="H8" s="238">
        <f t="shared" ca="1" si="0"/>
        <v>996.36910860331818</v>
      </c>
      <c r="I8" s="238">
        <f t="shared" ca="1" si="0"/>
        <v>315.6004079827627</v>
      </c>
    </row>
    <row r="9" spans="2:9" x14ac:dyDescent="0.25">
      <c r="B9" s="3" t="s">
        <v>1</v>
      </c>
      <c r="C9" s="211">
        <f t="shared" ref="C9:I9" ca="1" si="2">C4-C5-C6</f>
        <v>-697.69357311163435</v>
      </c>
      <c r="D9" s="211">
        <f t="shared" ca="1" si="2"/>
        <v>-954.44118516610934</v>
      </c>
      <c r="E9" s="211">
        <f t="shared" ca="1" si="2"/>
        <v>129.76410105045869</v>
      </c>
      <c r="F9" s="211">
        <f t="shared" ca="1" si="2"/>
        <v>-420.16919235877509</v>
      </c>
      <c r="G9" s="211">
        <f t="shared" ca="1" si="2"/>
        <v>-663.48545860087324</v>
      </c>
      <c r="H9" s="211">
        <f t="shared" ca="1" si="2"/>
        <v>-120.506213176926</v>
      </c>
      <c r="I9" s="212">
        <f t="shared" ca="1" si="2"/>
        <v>-749.72177283952647</v>
      </c>
    </row>
    <row r="10" spans="2:9" x14ac:dyDescent="0.25">
      <c r="B10" s="57" t="s">
        <v>2</v>
      </c>
      <c r="C10" s="211">
        <f ca="1">C9-C7</f>
        <v>-1583.1684333324361</v>
      </c>
      <c r="D10" s="211">
        <f t="shared" ref="D10:I10" ca="1" si="3">D9-D7</f>
        <v>-1472.9875801089561</v>
      </c>
      <c r="E10" s="211">
        <f t="shared" ca="1" si="3"/>
        <v>-60.50739415938142</v>
      </c>
      <c r="F10" s="211">
        <f t="shared" ca="1" si="3"/>
        <v>-784.44782655671679</v>
      </c>
      <c r="G10" s="211">
        <f t="shared" ca="1" si="3"/>
        <v>-1234.5860878077021</v>
      </c>
      <c r="H10" s="211">
        <f ca="1">H9-H7</f>
        <v>-130.67597629923054</v>
      </c>
      <c r="I10" s="212">
        <f t="shared" ca="1" si="3"/>
        <v>-793.73784963873868</v>
      </c>
    </row>
    <row r="11" spans="2:9" x14ac:dyDescent="0.25">
      <c r="B11" s="85" t="s">
        <v>59</v>
      </c>
      <c r="C11" s="213">
        <f ca="1">'Capital angajat-dummy data'!C24</f>
        <v>-186644.85542029038</v>
      </c>
      <c r="D11" s="213">
        <f ca="1">'Capital angajat-dummy data'!D24</f>
        <v>-214769.85454302066</v>
      </c>
      <c r="E11" s="213">
        <f ca="1">'Capital angajat-dummy data'!E24</f>
        <v>-157795.17494295584</v>
      </c>
      <c r="F11" s="213">
        <f ca="1">'Capital angajat-dummy data'!F24</f>
        <v>-128400.9118490541</v>
      </c>
      <c r="G11" s="213">
        <f ca="1">'Capital angajat-dummy data'!G24</f>
        <v>-256005.49463367724</v>
      </c>
      <c r="H11" s="213">
        <f ca="1">'Capital angajat-dummy data'!H24</f>
        <v>-279315.3828826648</v>
      </c>
      <c r="I11" s="213">
        <f ca="1">'Capital angajat-dummy data'!I24</f>
        <v>-242030.52298147199</v>
      </c>
    </row>
    <row r="12" spans="2:9" x14ac:dyDescent="0.25">
      <c r="B12" s="143" t="s">
        <v>64</v>
      </c>
      <c r="C12" s="239">
        <f ca="1">C10/C11</f>
        <v>8.4822505810161642E-3</v>
      </c>
      <c r="D12" s="239">
        <f t="shared" ref="D12:G12" ca="1" si="4">D10/D11</f>
        <v>6.8584466066856755E-3</v>
      </c>
      <c r="E12" s="239">
        <f t="shared" ca="1" si="4"/>
        <v>3.8345528740821956E-4</v>
      </c>
      <c r="F12" s="239">
        <f t="shared" ca="1" si="4"/>
        <v>6.1093633624572713E-3</v>
      </c>
      <c r="G12" s="239">
        <f t="shared" ca="1" si="4"/>
        <v>4.8224983982249796E-3</v>
      </c>
      <c r="H12" s="239">
        <f ca="1">H10/H11</f>
        <v>4.6784382210028543E-4</v>
      </c>
      <c r="I12" s="239">
        <f ca="1">I10/I11</f>
        <v>3.2794948333830652E-3</v>
      </c>
    </row>
    <row r="13" spans="2:9" x14ac:dyDescent="0.25">
      <c r="B13" s="25"/>
      <c r="C13" s="55"/>
      <c r="D13" s="55"/>
      <c r="E13" s="55"/>
      <c r="F13" s="55"/>
      <c r="G13" s="55"/>
      <c r="H13" s="55"/>
      <c r="I13" s="43"/>
    </row>
    <row r="14" spans="2:9" x14ac:dyDescent="0.25">
      <c r="B14" s="21" t="s">
        <v>136</v>
      </c>
      <c r="C14" s="61"/>
      <c r="D14" s="61"/>
      <c r="E14" s="61"/>
      <c r="F14" s="61"/>
      <c r="G14" s="61"/>
      <c r="H14" s="61"/>
      <c r="I14" s="61"/>
    </row>
    <row r="15" spans="2:9" x14ac:dyDescent="0.25">
      <c r="B15" s="148" t="s">
        <v>1</v>
      </c>
      <c r="C15" s="225">
        <f t="shared" ref="C15:I15" ca="1" si="5">C9</f>
        <v>-697.69357311163435</v>
      </c>
      <c r="D15" s="225">
        <f t="shared" ca="1" si="5"/>
        <v>-954.44118516610934</v>
      </c>
      <c r="E15" s="225">
        <f t="shared" ca="1" si="5"/>
        <v>129.76410105045869</v>
      </c>
      <c r="F15" s="225">
        <f t="shared" ca="1" si="5"/>
        <v>-420.16919235877509</v>
      </c>
      <c r="G15" s="225">
        <f t="shared" ca="1" si="5"/>
        <v>-663.48545860087324</v>
      </c>
      <c r="H15" s="225">
        <f ca="1">H9</f>
        <v>-120.506213176926</v>
      </c>
      <c r="I15" s="225">
        <f t="shared" ca="1" si="5"/>
        <v>-749.72177283952647</v>
      </c>
    </row>
    <row r="16" spans="2:9" x14ac:dyDescent="0.25">
      <c r="B16" s="148" t="s">
        <v>2</v>
      </c>
      <c r="C16" s="240">
        <f t="shared" ref="C16:I16" ca="1" si="6">C15-C7</f>
        <v>-1583.1684333324361</v>
      </c>
      <c r="D16" s="240">
        <f t="shared" ca="1" si="6"/>
        <v>-1472.9875801089561</v>
      </c>
      <c r="E16" s="240">
        <f t="shared" ca="1" si="6"/>
        <v>-60.50739415938142</v>
      </c>
      <c r="F16" s="240">
        <f t="shared" ca="1" si="6"/>
        <v>-784.44782655671679</v>
      </c>
      <c r="G16" s="240">
        <f t="shared" ca="1" si="6"/>
        <v>-1234.5860878077021</v>
      </c>
      <c r="H16" s="240">
        <f ca="1">H15-H7</f>
        <v>-130.67597629923054</v>
      </c>
      <c r="I16" s="240">
        <f t="shared" ca="1" si="6"/>
        <v>-793.73784963873868</v>
      </c>
    </row>
    <row r="17" spans="2:10" x14ac:dyDescent="0.25">
      <c r="B17" s="148" t="s">
        <v>91</v>
      </c>
      <c r="C17" s="311">
        <v>0.13100000000000001</v>
      </c>
      <c r="D17" s="311">
        <v>0.13100000000000001</v>
      </c>
      <c r="E17" s="311">
        <v>0.13100000000000001</v>
      </c>
      <c r="F17" s="311">
        <v>0.1002</v>
      </c>
      <c r="G17" s="311">
        <v>0.1002</v>
      </c>
      <c r="H17" s="311">
        <v>0.1002</v>
      </c>
      <c r="I17" s="311">
        <v>0.1002</v>
      </c>
    </row>
    <row r="18" spans="2:10" x14ac:dyDescent="0.25">
      <c r="B18" s="148" t="s">
        <v>65</v>
      </c>
      <c r="C18" s="225">
        <f ca="1">C11*C17</f>
        <v>-24450.476060058041</v>
      </c>
      <c r="D18" s="225">
        <f t="shared" ref="D18:F18" ca="1" si="7">D11*D17</f>
        <v>-28134.850945135706</v>
      </c>
      <c r="E18" s="225">
        <f t="shared" ca="1" si="7"/>
        <v>-20671.167917527215</v>
      </c>
      <c r="F18" s="225">
        <f t="shared" ca="1" si="7"/>
        <v>-12865.77136727522</v>
      </c>
      <c r="G18" s="225">
        <f ca="1">G11*G17</f>
        <v>-25651.750562294459</v>
      </c>
      <c r="H18" s="225">
        <f ca="1">H11*H17</f>
        <v>-27987.401364843012</v>
      </c>
      <c r="I18" s="225">
        <f ca="1">I11*I17</f>
        <v>-24251.458402743494</v>
      </c>
      <c r="J18" s="166"/>
    </row>
    <row r="19" spans="2:10" s="141" customFormat="1" x14ac:dyDescent="0.25">
      <c r="B19" s="161" t="s">
        <v>66</v>
      </c>
      <c r="C19" s="225">
        <f ca="1">C16-C18</f>
        <v>22867.307626725604</v>
      </c>
      <c r="D19" s="225">
        <f t="shared" ref="D19:G19" ca="1" si="8">D16-D18</f>
        <v>26661.863365026751</v>
      </c>
      <c r="E19" s="225">
        <f t="shared" ca="1" si="8"/>
        <v>20610.660523367835</v>
      </c>
      <c r="F19" s="225">
        <f t="shared" ca="1" si="8"/>
        <v>12081.323540718502</v>
      </c>
      <c r="G19" s="225">
        <f t="shared" ca="1" si="8"/>
        <v>24417.164474486755</v>
      </c>
      <c r="H19" s="225">
        <f ca="1">H16-H18</f>
        <v>27856.725388543782</v>
      </c>
      <c r="I19" s="225">
        <f ca="1">I16-I18</f>
        <v>23457.720553104755</v>
      </c>
    </row>
    <row r="20" spans="2:10" x14ac:dyDescent="0.25">
      <c r="B20" s="193" t="s">
        <v>169</v>
      </c>
      <c r="C20" s="241">
        <f>C17/$C$17</f>
        <v>1</v>
      </c>
      <c r="D20" s="241">
        <f t="shared" ref="D20:G20" si="9">D17/$C$17</f>
        <v>1</v>
      </c>
      <c r="E20" s="241">
        <f t="shared" si="9"/>
        <v>1</v>
      </c>
      <c r="F20" s="241">
        <f t="shared" si="9"/>
        <v>0.764885496183206</v>
      </c>
      <c r="G20" s="241">
        <f t="shared" si="9"/>
        <v>0.764885496183206</v>
      </c>
      <c r="H20" s="241">
        <f>H17/$C$17</f>
        <v>0.764885496183206</v>
      </c>
      <c r="I20" s="241">
        <f>I17/$C$17</f>
        <v>0.764885496183206</v>
      </c>
    </row>
  </sheetData>
  <phoneticPr fontId="7" type="noConversion"/>
  <pageMargins left="0.75" right="0.75" top="1" bottom="1" header="0.4921259845" footer="0.4921259845"/>
  <pageSetup paperSize="9" scale="63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  <pageSetUpPr fitToPage="1"/>
  </sheetPr>
  <dimension ref="A1:I70"/>
  <sheetViews>
    <sheetView zoomScaleNormal="100" workbookViewId="0">
      <pane xSplit="2" ySplit="3" topLeftCell="C25" activePane="bottomRight" state="frozen"/>
      <selection pane="topRight" activeCell="C1" sqref="C1"/>
      <selection pane="bottomLeft" activeCell="A4" sqref="A4"/>
      <selection pane="bottomRight" activeCell="E29" sqref="E29"/>
    </sheetView>
  </sheetViews>
  <sheetFormatPr defaultColWidth="11.44140625" defaultRowHeight="13.2" x14ac:dyDescent="0.25"/>
  <cols>
    <col min="1" max="1" width="5.5546875" style="23" customWidth="1"/>
    <col min="2" max="2" width="55.88671875" style="23" customWidth="1"/>
    <col min="3" max="3" width="14.109375" style="23" bestFit="1" customWidth="1"/>
    <col min="4" max="4" width="15" style="23" bestFit="1" customWidth="1"/>
    <col min="5" max="5" width="13.44140625" style="23" bestFit="1" customWidth="1"/>
    <col min="6" max="6" width="13.5546875" style="23" bestFit="1" customWidth="1"/>
    <col min="7" max="7" width="15.6640625" style="23" bestFit="1" customWidth="1"/>
    <col min="8" max="8" width="17.6640625" style="23" bestFit="1" customWidth="1"/>
    <col min="9" max="9" width="19.33203125" style="23" bestFit="1" customWidth="1"/>
    <col min="10" max="16384" width="11.44140625" style="23"/>
  </cols>
  <sheetData>
    <row r="1" spans="2:9" ht="27" customHeight="1" x14ac:dyDescent="0.25">
      <c r="B1" s="87" t="s">
        <v>7</v>
      </c>
      <c r="C1" s="7"/>
      <c r="D1" s="7"/>
      <c r="E1" s="7"/>
      <c r="F1" s="7"/>
      <c r="G1" s="7"/>
      <c r="H1" s="7"/>
      <c r="I1" s="7"/>
    </row>
    <row r="2" spans="2:9" x14ac:dyDescent="0.25">
      <c r="B2" s="62"/>
      <c r="C2" s="32"/>
      <c r="D2" s="32"/>
      <c r="E2" s="32"/>
      <c r="F2" s="32"/>
      <c r="G2" s="32"/>
      <c r="H2" s="32"/>
      <c r="I2" s="32"/>
    </row>
    <row r="3" spans="2:9" x14ac:dyDescent="0.25">
      <c r="B3" s="52" t="s">
        <v>93</v>
      </c>
      <c r="C3" s="22">
        <v>2013</v>
      </c>
      <c r="D3" s="22">
        <v>2014</v>
      </c>
      <c r="E3" s="22">
        <v>2015</v>
      </c>
      <c r="F3" s="22">
        <v>2016</v>
      </c>
      <c r="G3" s="22">
        <v>2017</v>
      </c>
      <c r="H3" s="22">
        <v>2018</v>
      </c>
      <c r="I3" s="22">
        <v>2019</v>
      </c>
    </row>
    <row r="4" spans="2:9" x14ac:dyDescent="0.25">
      <c r="B4" s="50" t="s">
        <v>62</v>
      </c>
      <c r="C4" s="242">
        <f ca="1">'Costul Capitalului-dummy data'!C5</f>
        <v>344.74020021293904</v>
      </c>
      <c r="D4" s="243">
        <f ca="1">'Costul Capitalului-dummy data'!D5</f>
        <v>645.79089947099726</v>
      </c>
      <c r="E4" s="242">
        <f ca="1">'Costul Capitalului-dummy data'!E5</f>
        <v>221.7152721296911</v>
      </c>
      <c r="F4" s="243">
        <f ca="1">'Costul Capitalului-dummy data'!F5</f>
        <v>423.38237477239471</v>
      </c>
      <c r="G4" s="242">
        <f ca="1">'Costul Capitalului-dummy data'!G5</f>
        <v>259.55639303668141</v>
      </c>
      <c r="H4" s="243">
        <f ca="1">'Costul Capitalului-dummy data'!H5</f>
        <v>352.51126333617009</v>
      </c>
      <c r="I4" s="244">
        <f ca="1">'Costul Capitalului-dummy data'!I5</f>
        <v>907.14922372769684</v>
      </c>
    </row>
    <row r="5" spans="2:9" x14ac:dyDescent="0.25">
      <c r="B5" s="18" t="s">
        <v>23</v>
      </c>
      <c r="C5" s="245">
        <f ca="1">'Costul Capitalului-dummy data'!C6</f>
        <v>628.447679192245</v>
      </c>
      <c r="D5" s="246">
        <f ca="1">'Costul Capitalului-dummy data'!D6</f>
        <v>901.43541193008014</v>
      </c>
      <c r="E5" s="245">
        <f ca="1">'Costul Capitalului-dummy data'!E6</f>
        <v>349.78204578664639</v>
      </c>
      <c r="F5" s="246">
        <f ca="1">'Costul Capitalului-dummy data'!F6</f>
        <v>860.9798452097499</v>
      </c>
      <c r="G5" s="245">
        <f ca="1">'Costul Capitalului-dummy data'!G6</f>
        <v>785.06469818407174</v>
      </c>
      <c r="H5" s="246">
        <f ca="1">'Costul Capitalului-dummy data'!H6</f>
        <v>177.95569581480953</v>
      </c>
      <c r="I5" s="247">
        <f ca="1">'Costul Capitalului-dummy data'!I6</f>
        <v>681.36559065526671</v>
      </c>
    </row>
    <row r="6" spans="2:9" x14ac:dyDescent="0.25">
      <c r="B6" s="144" t="s">
        <v>171</v>
      </c>
      <c r="C6" s="245">
        <f ca="1">'Costul Capitalului-dummy data'!C7+'Costul Capitalului-dummy data'!C18</f>
        <v>-23565.001199837239</v>
      </c>
      <c r="D6" s="245">
        <f ca="1">'Costul Capitalului-dummy data'!D7+'Costul Capitalului-dummy data'!D18</f>
        <v>-27616.304550192857</v>
      </c>
      <c r="E6" s="245">
        <f ca="1">'Costul Capitalului-dummy data'!E7+'Costul Capitalului-dummy data'!E18</f>
        <v>-20480.896422317375</v>
      </c>
      <c r="F6" s="245">
        <f ca="1">'Costul Capitalului-dummy data'!F7+'Costul Capitalului-dummy data'!F18</f>
        <v>-12501.492733077279</v>
      </c>
      <c r="G6" s="245">
        <f ca="1">'Costul Capitalului-dummy data'!G7+'Costul Capitalului-dummy data'!G18</f>
        <v>-25080.649933087629</v>
      </c>
      <c r="H6" s="245">
        <f ca="1">'Costul Capitalului-dummy data'!H7+'Costul Capitalului-dummy data'!H18</f>
        <v>-27977.231601720709</v>
      </c>
      <c r="I6" s="245">
        <f ca="1">'Costul Capitalului-dummy data'!I7+'Costul Capitalului-dummy data'!I18</f>
        <v>-24207.442325944281</v>
      </c>
    </row>
    <row r="7" spans="2:9" x14ac:dyDescent="0.25">
      <c r="B7" s="177" t="s">
        <v>75</v>
      </c>
      <c r="C7" s="245">
        <f t="shared" ref="C7:I7" ca="1" si="0">SUM(C4:C6)</f>
        <v>-22591.813320432055</v>
      </c>
      <c r="D7" s="246">
        <f t="shared" ca="1" si="0"/>
        <v>-26069.078238791779</v>
      </c>
      <c r="E7" s="245">
        <f t="shared" ca="1" si="0"/>
        <v>-19909.399104401036</v>
      </c>
      <c r="F7" s="246">
        <f t="shared" ca="1" si="0"/>
        <v>-11217.130513095135</v>
      </c>
      <c r="G7" s="245">
        <f t="shared" ca="1" si="0"/>
        <v>-24036.028841866875</v>
      </c>
      <c r="H7" s="246">
        <f ca="1">SUM(H4:H6)</f>
        <v>-27446.764642569728</v>
      </c>
      <c r="I7" s="247">
        <f t="shared" ca="1" si="0"/>
        <v>-22618.927511561316</v>
      </c>
    </row>
    <row r="8" spans="2:9" x14ac:dyDescent="0.25">
      <c r="B8" s="89" t="s">
        <v>138</v>
      </c>
      <c r="C8" s="248">
        <f ca="1">'Costul Capitalului-dummy data'!C4-C7</f>
        <v>22867.307626725604</v>
      </c>
      <c r="D8" s="249">
        <f ca="1">'Costul Capitalului-dummy data'!D4-D7</f>
        <v>26661.863365026747</v>
      </c>
      <c r="E8" s="248">
        <f ca="1">'Costul Capitalului-dummy data'!E4-E7</f>
        <v>20610.660523367831</v>
      </c>
      <c r="F8" s="249">
        <f ca="1">'Costul Capitalului-dummy data'!F4-F7</f>
        <v>12081.323540718504</v>
      </c>
      <c r="G8" s="248">
        <f ca="1">'Costul Capitalului-dummy data'!G4-G7</f>
        <v>24417.164474486755</v>
      </c>
      <c r="H8" s="249">
        <f ca="1">'Costul Capitalului-dummy data'!H4-H7</f>
        <v>27856.725388543782</v>
      </c>
      <c r="I8" s="250">
        <f ca="1">'Costul Capitalului-dummy data'!I4-I7</f>
        <v>23457.720553104755</v>
      </c>
    </row>
    <row r="9" spans="2:9" x14ac:dyDescent="0.25">
      <c r="B9" s="63"/>
      <c r="C9" s="251">
        <f ca="1">C8-'Costul Capitalului-dummy data'!C19</f>
        <v>0</v>
      </c>
      <c r="D9" s="251">
        <f ca="1">D8-'Costul Capitalului-dummy data'!D19</f>
        <v>0</v>
      </c>
      <c r="E9" s="251">
        <f ca="1">E8-'Costul Capitalului-dummy data'!E19</f>
        <v>0</v>
      </c>
      <c r="F9" s="251">
        <f ca="1">F8-'Costul Capitalului-dummy data'!F19</f>
        <v>0</v>
      </c>
      <c r="G9" s="251">
        <f ca="1">G8-'Costul Capitalului-dummy data'!G19</f>
        <v>0</v>
      </c>
      <c r="H9" s="251">
        <f ca="1">H8-'Costul Capitalului-dummy data'!H19</f>
        <v>0</v>
      </c>
      <c r="I9" s="251">
        <f ca="1">I8-'Costul Capitalului-dummy data'!I19</f>
        <v>0</v>
      </c>
    </row>
    <row r="10" spans="2:9" x14ac:dyDescent="0.25">
      <c r="B10" s="18" t="s">
        <v>94</v>
      </c>
      <c r="C10" s="252">
        <f ca="1">C4/C7</f>
        <v>-1.5259518805476128E-2</v>
      </c>
      <c r="D10" s="252">
        <f t="shared" ref="D10:I10" ca="1" si="1">D4/D7</f>
        <v>-2.4772295113604587E-2</v>
      </c>
      <c r="E10" s="252">
        <f t="shared" ca="1" si="1"/>
        <v>-1.113621114163512E-2</v>
      </c>
      <c r="F10" s="252">
        <f t="shared" ca="1" si="1"/>
        <v>-3.7744267509246546E-2</v>
      </c>
      <c r="G10" s="252">
        <f t="shared" ca="1" si="1"/>
        <v>-1.0798638774495734E-2</v>
      </c>
      <c r="H10" s="252">
        <f t="shared" ca="1" si="1"/>
        <v>-1.2843454153041695E-2</v>
      </c>
      <c r="I10" s="253">
        <f t="shared" ca="1" si="1"/>
        <v>-4.01057575901431E-2</v>
      </c>
    </row>
    <row r="11" spans="2:9" x14ac:dyDescent="0.25">
      <c r="B11" s="3" t="s">
        <v>95</v>
      </c>
      <c r="C11" s="254">
        <f ca="1">C5/C7</f>
        <v>-2.7817496111473106E-2</v>
      </c>
      <c r="D11" s="254">
        <f t="shared" ref="D11:I11" ca="1" si="2">D5/D7</f>
        <v>-3.4578722104132931E-2</v>
      </c>
      <c r="E11" s="254">
        <f t="shared" ca="1" si="2"/>
        <v>-1.7568689238306845E-2</v>
      </c>
      <c r="F11" s="254">
        <f t="shared" ca="1" si="2"/>
        <v>-7.6755801691406042E-2</v>
      </c>
      <c r="G11" s="254">
        <f t="shared" ca="1" si="2"/>
        <v>-3.2661996844362912E-2</v>
      </c>
      <c r="H11" s="254">
        <f t="shared" ca="1" si="2"/>
        <v>-6.4836674971446937E-3</v>
      </c>
      <c r="I11" s="255">
        <f t="shared" ca="1" si="2"/>
        <v>-3.0123691333596485E-2</v>
      </c>
    </row>
    <row r="12" spans="2:9" x14ac:dyDescent="0.25">
      <c r="B12" s="24" t="s">
        <v>96</v>
      </c>
      <c r="C12" s="256">
        <f ca="1">C6/C7</f>
        <v>1.0430770149169493</v>
      </c>
      <c r="D12" s="256">
        <f t="shared" ref="D12:I12" ca="1" si="3">D6/D7</f>
        <v>1.0593510172177376</v>
      </c>
      <c r="E12" s="256">
        <f t="shared" ca="1" si="3"/>
        <v>1.028704900379942</v>
      </c>
      <c r="F12" s="256">
        <f t="shared" ca="1" si="3"/>
        <v>1.1145000692006526</v>
      </c>
      <c r="G12" s="256">
        <f t="shared" ca="1" si="3"/>
        <v>1.0434606356188587</v>
      </c>
      <c r="H12" s="256">
        <f t="shared" ca="1" si="3"/>
        <v>1.0193271216501865</v>
      </c>
      <c r="I12" s="257">
        <f t="shared" ca="1" si="3"/>
        <v>1.0702294489237396</v>
      </c>
    </row>
    <row r="13" spans="2:9" x14ac:dyDescent="0.25">
      <c r="B13" s="18" t="s">
        <v>80</v>
      </c>
      <c r="C13" s="97">
        <f>'Muncă-dummy data'!C11</f>
        <v>1</v>
      </c>
      <c r="D13" s="97">
        <f>'Muncă-dummy data'!D11</f>
        <v>0.87438508972493589</v>
      </c>
      <c r="E13" s="97">
        <f>'Muncă-dummy data'!E11</f>
        <v>0.85962724312339778</v>
      </c>
      <c r="F13" s="97">
        <f>'Muncă-dummy data'!F11</f>
        <v>0.83974225732695906</v>
      </c>
      <c r="G13" s="97">
        <f>'Muncă-dummy data'!G11</f>
        <v>0.81102334926903619</v>
      </c>
      <c r="H13" s="97">
        <f>'Muncă-dummy data'!H11</f>
        <v>0.81078084944225037</v>
      </c>
      <c r="I13" s="98">
        <f>'Muncă-dummy data'!I11</f>
        <v>0.80364442596826713</v>
      </c>
    </row>
    <row r="14" spans="2:9" x14ac:dyDescent="0.25">
      <c r="B14" s="4" t="s">
        <v>97</v>
      </c>
      <c r="C14" s="99">
        <f ca="1">'Materiale-dummy data'!C76</f>
        <v>1</v>
      </c>
      <c r="D14" s="99">
        <f ca="1">'Materiale-dummy data'!D76</f>
        <v>0.82383615424475787</v>
      </c>
      <c r="E14" s="99">
        <f ca="1">'Materiale-dummy data'!E76</f>
        <v>0.81279319105813863</v>
      </c>
      <c r="F14" s="99">
        <f ca="1">'Materiale-dummy data'!F76</f>
        <v>1.0207828118250242</v>
      </c>
      <c r="G14" s="99">
        <f ca="1">'Materiale-dummy data'!G76</f>
        <v>0.84302521913370621</v>
      </c>
      <c r="H14" s="99">
        <f ca="1">'Materiale-dummy data'!H76</f>
        <v>1.0223281379838671</v>
      </c>
      <c r="I14" s="100">
        <f ca="1">'Materiale-dummy data'!I76</f>
        <v>0.82440792424277642</v>
      </c>
    </row>
    <row r="15" spans="2:9" x14ac:dyDescent="0.25">
      <c r="B15" s="4" t="s">
        <v>144</v>
      </c>
      <c r="C15" s="101">
        <f ca="1">'Capital angajat-dummy data'!C36</f>
        <v>1</v>
      </c>
      <c r="D15" s="101">
        <f ca="1">'Capital angajat-dummy data'!D36</f>
        <v>0.98640105522612254</v>
      </c>
      <c r="E15" s="101">
        <f ca="1">'Capital angajat-dummy data'!E36</f>
        <v>1.4208505067611132</v>
      </c>
      <c r="F15" s="101">
        <f ca="1">'Capital angajat-dummy data'!F36</f>
        <v>1.2719107750941814</v>
      </c>
      <c r="G15" s="101">
        <f ca="1">'Capital angajat-dummy data'!G36</f>
        <v>1.0972436613539518</v>
      </c>
      <c r="H15" s="101">
        <f ca="1">'Capital angajat-dummy data'!H36</f>
        <v>1.1464234292758519</v>
      </c>
      <c r="I15" s="101">
        <f ca="1">'Capital angajat-dummy data'!I36</f>
        <v>1.317472926927524</v>
      </c>
    </row>
    <row r="16" spans="2:9" x14ac:dyDescent="0.25">
      <c r="B16" s="2" t="s">
        <v>98</v>
      </c>
      <c r="C16" s="102">
        <v>1</v>
      </c>
      <c r="D16" s="102">
        <f t="shared" ref="D16:I16" ca="1" si="4">SUMPRODUCT(D13:D15,C10:C12)/SUMPRODUCT(C13:C15,C10:C12)</f>
        <v>0.99263251345911263</v>
      </c>
      <c r="E16" s="102">
        <f t="shared" ca="1" si="4"/>
        <v>1.4633928300140386</v>
      </c>
      <c r="F16" s="102">
        <f t="shared" ca="1" si="4"/>
        <v>0.89104915408274621</v>
      </c>
      <c r="G16" s="102">
        <f t="shared" ca="1" si="4"/>
        <v>0.86237945765089352</v>
      </c>
      <c r="H16" s="102">
        <f t="shared" ca="1" si="4"/>
        <v>1.0410083274612831</v>
      </c>
      <c r="I16" s="103">
        <f t="shared" ca="1" si="4"/>
        <v>1.1526047514916713</v>
      </c>
    </row>
    <row r="17" spans="1:9" x14ac:dyDescent="0.25">
      <c r="B17" s="3" t="s">
        <v>99</v>
      </c>
      <c r="C17" s="104">
        <v>1</v>
      </c>
      <c r="D17" s="104">
        <f t="shared" ref="D17:I17" ca="1" si="5">SUMPRODUCT(D13:D15,D10:D12)/SUMPRODUCT(C13:C15,D10:D12)</f>
        <v>0.99479723431587386</v>
      </c>
      <c r="E17" s="104">
        <f t="shared" ca="1" si="5"/>
        <v>1.451566467571423</v>
      </c>
      <c r="F17" s="104">
        <f t="shared" ca="1" si="5"/>
        <v>0.87827866562353796</v>
      </c>
      <c r="G17" s="104">
        <f t="shared" ca="1" si="5"/>
        <v>0.8629008688879567</v>
      </c>
      <c r="H17" s="104">
        <f t="shared" ca="1" si="5"/>
        <v>1.044415261371662</v>
      </c>
      <c r="I17" s="105">
        <f t="shared" ca="1" si="5"/>
        <v>1.1626906095443212</v>
      </c>
    </row>
    <row r="18" spans="1:9" x14ac:dyDescent="0.25">
      <c r="B18" s="3" t="s">
        <v>100</v>
      </c>
      <c r="C18" s="104">
        <v>1</v>
      </c>
      <c r="D18" s="104">
        <f t="shared" ref="D18:I18" ca="1" si="6">(D16*D17)^0.5</f>
        <v>0.99371428443045928</v>
      </c>
      <c r="E18" s="104">
        <f t="shared" ca="1" si="6"/>
        <v>1.4574676534773683</v>
      </c>
      <c r="F18" s="104">
        <f t="shared" ca="1" si="6"/>
        <v>0.88464086614443527</v>
      </c>
      <c r="G18" s="104">
        <f t="shared" ca="1" si="6"/>
        <v>0.86264012387442357</v>
      </c>
      <c r="H18" s="104">
        <f t="shared" ca="1" si="6"/>
        <v>1.0427104029477949</v>
      </c>
      <c r="I18" s="105">
        <f t="shared" ca="1" si="6"/>
        <v>1.1576366964965874</v>
      </c>
    </row>
    <row r="19" spans="1:9" x14ac:dyDescent="0.25">
      <c r="B19" s="4" t="s">
        <v>139</v>
      </c>
      <c r="C19" s="106">
        <v>1</v>
      </c>
      <c r="D19" s="106">
        <f t="shared" ref="D19:I19" ca="1" si="7">C19*D18</f>
        <v>0.99371428443045928</v>
      </c>
      <c r="E19" s="106">
        <f ca="1">D19*E18</f>
        <v>1.4483064263558036</v>
      </c>
      <c r="F19" s="106">
        <f t="shared" ca="1" si="7"/>
        <v>1.2812310514539498</v>
      </c>
      <c r="G19" s="106">
        <f t="shared" ca="1" si="7"/>
        <v>1.1052413129379932</v>
      </c>
      <c r="H19" s="106">
        <f t="shared" ca="1" si="7"/>
        <v>1.1524466147681249</v>
      </c>
      <c r="I19" s="107">
        <f t="shared" ca="1" si="7"/>
        <v>1.3341144920088475</v>
      </c>
    </row>
    <row r="20" spans="1:9" x14ac:dyDescent="0.25">
      <c r="B20" s="146" t="s">
        <v>102</v>
      </c>
      <c r="C20" s="91"/>
      <c r="D20" s="279">
        <f t="shared" ref="D20:I20" ca="1" si="8">LN(D19/C19)</f>
        <v>-6.3055538552239509E-3</v>
      </c>
      <c r="E20" s="279">
        <f ca="1">LN(E19/D19)</f>
        <v>0.37670044584177442</v>
      </c>
      <c r="F20" s="279">
        <f t="shared" ca="1" si="8"/>
        <v>-0.12257351730044157</v>
      </c>
      <c r="G20" s="279">
        <f t="shared" ca="1" si="8"/>
        <v>-0.14775768080911922</v>
      </c>
      <c r="H20" s="279">
        <f t="shared" ca="1" si="8"/>
        <v>4.1823479696406957E-2</v>
      </c>
      <c r="I20" s="280">
        <f t="shared" ca="1" si="8"/>
        <v>0.14638059633077552</v>
      </c>
    </row>
    <row r="21" spans="1:9" x14ac:dyDescent="0.25">
      <c r="B21" s="9"/>
      <c r="C21" s="67"/>
      <c r="D21" s="67"/>
      <c r="E21" s="67"/>
      <c r="F21" s="67"/>
      <c r="G21" s="67"/>
      <c r="H21" s="67"/>
      <c r="I21" s="67"/>
    </row>
    <row r="22" spans="1:9" x14ac:dyDescent="0.25">
      <c r="B22" s="78" t="s">
        <v>140</v>
      </c>
      <c r="C22" s="68"/>
      <c r="D22" s="69"/>
      <c r="E22" s="69"/>
      <c r="F22" s="69"/>
      <c r="G22" s="69"/>
      <c r="H22" s="69"/>
      <c r="I22" s="69"/>
    </row>
    <row r="23" spans="1:9" x14ac:dyDescent="0.25">
      <c r="B23" s="158" t="s">
        <v>104</v>
      </c>
      <c r="C23" s="159">
        <v>2.5999999999999999E-2</v>
      </c>
      <c r="D23" s="159">
        <v>2.5999999999999999E-2</v>
      </c>
      <c r="E23" s="159">
        <v>2.5999999999999999E-2</v>
      </c>
      <c r="F23" s="159">
        <v>2.5999999999999999E-2</v>
      </c>
      <c r="G23" s="159">
        <v>3.5999999999999997E-2</v>
      </c>
      <c r="H23" s="159">
        <v>3.2000000000000001E-2</v>
      </c>
      <c r="I23" s="160">
        <v>2.9000000000000001E-2</v>
      </c>
    </row>
    <row r="24" spans="1:9" x14ac:dyDescent="0.25">
      <c r="B24" s="16" t="s">
        <v>102</v>
      </c>
      <c r="C24" s="92"/>
      <c r="D24" s="281">
        <f ca="1">D20</f>
        <v>-6.3055538552239509E-3</v>
      </c>
      <c r="E24" s="281">
        <f ca="1">E20</f>
        <v>0.37670044584177442</v>
      </c>
      <c r="F24" s="281">
        <f t="shared" ref="F24:I24" ca="1" si="9">F20</f>
        <v>-0.12257351730044157</v>
      </c>
      <c r="G24" s="281">
        <f t="shared" ca="1" si="9"/>
        <v>-0.14775768080911922</v>
      </c>
      <c r="H24" s="281">
        <f t="shared" ca="1" si="9"/>
        <v>4.1823479696406957E-2</v>
      </c>
      <c r="I24" s="282">
        <f t="shared" ca="1" si="9"/>
        <v>0.14638059633077552</v>
      </c>
    </row>
    <row r="25" spans="1:9" x14ac:dyDescent="0.25">
      <c r="B25" s="16" t="s">
        <v>101</v>
      </c>
      <c r="C25" s="70"/>
      <c r="D25" s="281">
        <f>'outputuri-dummy data'!D65</f>
        <v>6.5926426684930753E-3</v>
      </c>
      <c r="E25" s="281">
        <f>'outputuri-dummy data'!E65</f>
        <v>0.62334051489040421</v>
      </c>
      <c r="F25" s="281">
        <f>'outputuri-dummy data'!F65</f>
        <v>-0.57569602744092319</v>
      </c>
      <c r="G25" s="281">
        <f>'outputuri-dummy data'!G65</f>
        <v>-0.25231224804774205</v>
      </c>
      <c r="H25" s="281">
        <f>'outputuri-dummy data'!H65</f>
        <v>0.44198604313542489</v>
      </c>
      <c r="I25" s="282">
        <f>'outputuri-dummy data'!I65</f>
        <v>-2.619498430495168E-2</v>
      </c>
    </row>
    <row r="26" spans="1:9" x14ac:dyDescent="0.25">
      <c r="B26" s="56" t="s">
        <v>103</v>
      </c>
      <c r="C26" s="90">
        <f>C25-C24</f>
        <v>0</v>
      </c>
      <c r="D26" s="281">
        <f ca="1">D25-D24</f>
        <v>1.2898196523717025E-2</v>
      </c>
      <c r="E26" s="281">
        <f ca="1">E25-E24</f>
        <v>0.24664006904862978</v>
      </c>
      <c r="F26" s="281">
        <f ca="1">F25-F24</f>
        <v>-0.4531225101404816</v>
      </c>
      <c r="G26" s="281">
        <f t="shared" ref="G26:I26" ca="1" si="10">G25-G24</f>
        <v>-0.10455456723862283</v>
      </c>
      <c r="H26" s="281">
        <f t="shared" ca="1" si="10"/>
        <v>0.4001625634390179</v>
      </c>
      <c r="I26" s="282">
        <f t="shared" ca="1" si="10"/>
        <v>-0.1725755806357272</v>
      </c>
    </row>
    <row r="27" spans="1:9" ht="14.4" thickBot="1" x14ac:dyDescent="0.3">
      <c r="B27" s="204" t="s">
        <v>3</v>
      </c>
      <c r="C27" s="93"/>
      <c r="D27" s="313">
        <v>8.8618455522052289E-2</v>
      </c>
      <c r="E27" s="313">
        <v>-9.5846537857624425E-2</v>
      </c>
      <c r="F27" s="313">
        <v>2.1941082063830105E-2</v>
      </c>
      <c r="G27" s="313">
        <v>0.04</v>
      </c>
      <c r="H27" s="313">
        <v>-3.2341575369143852E-2</v>
      </c>
      <c r="I27" s="314">
        <v>5.9491003500498942E-3</v>
      </c>
    </row>
    <row r="28" spans="1:9" ht="14.4" thickBot="1" x14ac:dyDescent="0.3">
      <c r="B28" s="55"/>
      <c r="C28" s="71"/>
      <c r="D28" s="71"/>
      <c r="E28" s="71"/>
      <c r="F28" s="71"/>
      <c r="G28" s="71"/>
      <c r="H28" s="71"/>
      <c r="I28" s="205">
        <v>4.720087451527335E-3</v>
      </c>
    </row>
    <row r="29" spans="1:9" x14ac:dyDescent="0.25">
      <c r="B29"/>
      <c r="C29" s="58"/>
      <c r="D29" s="58"/>
      <c r="E29" s="58"/>
      <c r="F29" s="58"/>
      <c r="G29" s="58"/>
      <c r="H29" s="58"/>
      <c r="I29" s="58"/>
    </row>
    <row r="30" spans="1:9" x14ac:dyDescent="0.25">
      <c r="B30" s="52" t="s">
        <v>141</v>
      </c>
      <c r="C30" s="68"/>
      <c r="D30" s="69"/>
      <c r="E30" s="69"/>
      <c r="F30" s="69"/>
      <c r="G30" s="69"/>
      <c r="H30" s="69"/>
      <c r="I30" s="69"/>
    </row>
    <row r="31" spans="1:9" x14ac:dyDescent="0.25">
      <c r="A31" s="124"/>
      <c r="B31" s="125" t="s">
        <v>127</v>
      </c>
      <c r="C31" s="126">
        <f>'Indicii prețurilor'!C22/100-1</f>
        <v>1.9500000000000073E-2</v>
      </c>
      <c r="D31" s="126">
        <f>'Indicii prețurilor'!D22/100-1</f>
        <v>5.7000000000000384E-3</v>
      </c>
      <c r="E31" s="126">
        <f>'Indicii prețurilor'!E22/100-1</f>
        <v>-1.1200000000000099E-2</v>
      </c>
      <c r="F31" s="126">
        <f>'Indicii prețurilor'!F22/100-1</f>
        <v>2.9999999999996696E-4</v>
      </c>
      <c r="G31" s="126">
        <f>'Indicii prețurilor'!G22/100-1</f>
        <v>3.3800000000000052E-2</v>
      </c>
      <c r="H31" s="126">
        <f>'Indicii prețurilor'!H22/100-1</f>
        <v>8.010000000000006E-2</v>
      </c>
      <c r="I31" s="126">
        <f>'Indicii prețurilor'!I22/100-1</f>
        <v>0.12230000000000008</v>
      </c>
    </row>
    <row r="32" spans="1:9" x14ac:dyDescent="0.25">
      <c r="A32" s="127"/>
      <c r="B32" s="18" t="s">
        <v>94</v>
      </c>
      <c r="C32" s="258">
        <f ca="1">C10</f>
        <v>-1.5259518805476128E-2</v>
      </c>
      <c r="D32" s="258">
        <f t="shared" ref="D32:I32" ca="1" si="11">D10</f>
        <v>-2.4772295113604587E-2</v>
      </c>
      <c r="E32" s="258">
        <f t="shared" ca="1" si="11"/>
        <v>-1.113621114163512E-2</v>
      </c>
      <c r="F32" s="258">
        <f t="shared" ca="1" si="11"/>
        <v>-3.7744267509246546E-2</v>
      </c>
      <c r="G32" s="258">
        <f t="shared" ca="1" si="11"/>
        <v>-1.0798638774495734E-2</v>
      </c>
      <c r="H32" s="258">
        <f t="shared" ca="1" si="11"/>
        <v>-1.2843454153041695E-2</v>
      </c>
      <c r="I32" s="258">
        <f t="shared" ca="1" si="11"/>
        <v>-4.01057575901431E-2</v>
      </c>
    </row>
    <row r="33" spans="1:9" x14ac:dyDescent="0.25">
      <c r="A33" s="127"/>
      <c r="B33" s="3" t="s">
        <v>95</v>
      </c>
      <c r="C33" s="259">
        <f ca="1">C11</f>
        <v>-2.7817496111473106E-2</v>
      </c>
      <c r="D33" s="259">
        <f t="shared" ref="D33:I34" ca="1" si="12">D11</f>
        <v>-3.4578722104132931E-2</v>
      </c>
      <c r="E33" s="259">
        <f t="shared" ca="1" si="12"/>
        <v>-1.7568689238306845E-2</v>
      </c>
      <c r="F33" s="259">
        <f t="shared" ca="1" si="12"/>
        <v>-7.6755801691406042E-2</v>
      </c>
      <c r="G33" s="259">
        <f t="shared" ca="1" si="12"/>
        <v>-3.2661996844362912E-2</v>
      </c>
      <c r="H33" s="259">
        <f t="shared" ca="1" si="12"/>
        <v>-6.4836674971446937E-3</v>
      </c>
      <c r="I33" s="259">
        <f t="shared" ca="1" si="12"/>
        <v>-3.0123691333596485E-2</v>
      </c>
    </row>
    <row r="34" spans="1:9" x14ac:dyDescent="0.25">
      <c r="A34" s="127"/>
      <c r="B34" s="24" t="s">
        <v>96</v>
      </c>
      <c r="C34" s="260">
        <f ca="1">C12</f>
        <v>1.0430770149169493</v>
      </c>
      <c r="D34" s="260">
        <f t="shared" ca="1" si="12"/>
        <v>1.0593510172177376</v>
      </c>
      <c r="E34" s="260">
        <f t="shared" ca="1" si="12"/>
        <v>1.028704900379942</v>
      </c>
      <c r="F34" s="260">
        <f t="shared" ca="1" si="12"/>
        <v>1.1145000692006526</v>
      </c>
      <c r="G34" s="260">
        <f t="shared" ca="1" si="12"/>
        <v>1.0434606356188587</v>
      </c>
      <c r="H34" s="260">
        <f t="shared" ca="1" si="12"/>
        <v>1.0193271216501865</v>
      </c>
      <c r="I34" s="260">
        <f t="shared" ca="1" si="12"/>
        <v>1.0702294489237396</v>
      </c>
    </row>
    <row r="35" spans="1:9" x14ac:dyDescent="0.25">
      <c r="A35" s="127"/>
      <c r="B35" s="18" t="s">
        <v>142</v>
      </c>
      <c r="C35" s="108">
        <f ca="1">'Muncă-dummy data'!C9</f>
        <v>1</v>
      </c>
      <c r="D35" s="108">
        <f ca="1">'Muncă-dummy data'!D9</f>
        <v>1.8816370020450706</v>
      </c>
      <c r="E35" s="108">
        <f ca="1">'Muncă-dummy data'!E9</f>
        <v>0.737596918397741</v>
      </c>
      <c r="F35" s="108">
        <f ca="1">'Muncă-dummy data'!F9</f>
        <v>1.858413814615292</v>
      </c>
      <c r="G35" s="108">
        <f ca="1">'Muncă-dummy data'!G9</f>
        <v>1.4341967274210603</v>
      </c>
      <c r="H35" s="108">
        <f ca="1">'Muncă-dummy data'!H9</f>
        <v>4.9544213866964074E-2</v>
      </c>
      <c r="I35" s="108">
        <f ca="1">'Muncă-dummy data'!I9</f>
        <v>1.1176492705224936</v>
      </c>
    </row>
    <row r="36" spans="1:9" x14ac:dyDescent="0.25">
      <c r="A36" s="127"/>
      <c r="B36" s="4" t="s">
        <v>143</v>
      </c>
      <c r="C36" s="108">
        <f>'Materiale-dummy data'!C74</f>
        <v>1</v>
      </c>
      <c r="D36" s="108">
        <f ca="1">'Materiale-dummy data'!D74</f>
        <v>0.99970551492795046</v>
      </c>
      <c r="E36" s="108">
        <f ca="1">'Materiale-dummy data'!E74</f>
        <v>1.0228760600377467</v>
      </c>
      <c r="F36" s="108">
        <f ca="1">'Materiale-dummy data'!F74</f>
        <v>1.0173326748025309</v>
      </c>
      <c r="G36" s="108">
        <f ca="1">'Materiale-dummy data'!G74</f>
        <v>0.99311890015004201</v>
      </c>
      <c r="H36" s="108">
        <f ca="1">'Materiale-dummy data'!H74</f>
        <v>1.0665817750594266</v>
      </c>
      <c r="I36" s="108">
        <f ca="1">'Materiale-dummy data'!I74</f>
        <v>1.1027428622004072</v>
      </c>
    </row>
    <row r="37" spans="1:9" x14ac:dyDescent="0.25">
      <c r="A37" s="127"/>
      <c r="B37" s="4" t="s">
        <v>92</v>
      </c>
      <c r="C37" s="108">
        <f>'Capital angajat-dummy data'!C33</f>
        <v>1</v>
      </c>
      <c r="D37" s="108">
        <f ca="1">'Capital angajat-dummy data'!D33</f>
        <v>1.0084</v>
      </c>
      <c r="E37" s="108">
        <f ca="1">'Capital angajat-dummy data'!E33</f>
        <v>1.0142487199999999</v>
      </c>
      <c r="F37" s="108">
        <f ca="1">'Capital angajat-dummy data'!F33</f>
        <v>1.0095831758879996</v>
      </c>
      <c r="G37" s="108">
        <f ca="1">'Capital angajat-dummy data'!G33</f>
        <v>1.0381543797656303</v>
      </c>
      <c r="H37" s="108">
        <f ca="1">'Capital angajat-dummy data'!H33</f>
        <v>1.0796805549562558</v>
      </c>
      <c r="I37" s="108">
        <f ca="1">'Capital angajat-dummy data'!I33</f>
        <v>1.1538546090817503</v>
      </c>
    </row>
    <row r="38" spans="1:9" x14ac:dyDescent="0.25">
      <c r="A38" s="127"/>
      <c r="B38" s="18" t="s">
        <v>133</v>
      </c>
      <c r="C38" s="111">
        <v>1</v>
      </c>
      <c r="D38" s="111">
        <f ca="1">SUMPRODUCT(D35:D37,C32:C34)/SUMPRODUCT(C35:C37,C32:C34)</f>
        <v>0.99531668235033866</v>
      </c>
      <c r="E38" s="111">
        <f t="shared" ref="E38:I38" ca="1" si="13">SUMPRODUCT(E35:E37,D32:D34)/SUMPRODUCT(D35:D37,D32:D34)</f>
        <v>1.0341770973166036</v>
      </c>
      <c r="F38" s="111">
        <f t="shared" ca="1" si="13"/>
        <v>0.98310646548088498</v>
      </c>
      <c r="G38" s="111">
        <f t="shared" ca="1" si="13"/>
        <v>1.0508858451449758</v>
      </c>
      <c r="H38" s="111">
        <f t="shared" ca="1" si="13"/>
        <v>1.0539758751225428</v>
      </c>
      <c r="I38" s="111">
        <f t="shared" ca="1" si="13"/>
        <v>1.0564091824264406</v>
      </c>
    </row>
    <row r="39" spans="1:9" x14ac:dyDescent="0.25">
      <c r="A39" s="127"/>
      <c r="B39" s="3" t="s">
        <v>145</v>
      </c>
      <c r="C39" s="108">
        <v>1</v>
      </c>
      <c r="D39" s="108">
        <f t="shared" ref="D39:I39" ca="1" si="14">SUMPRODUCT(D35:D37,D32:D34)/SUMPRODUCT(C35:C37,D32:D34)</f>
        <v>0.98706855946436511</v>
      </c>
      <c r="E39" s="108">
        <f t="shared" ca="1" si="14"/>
        <v>1.01837133028625</v>
      </c>
      <c r="F39" s="108">
        <f t="shared" ca="1" si="14"/>
        <v>0.95402601282756716</v>
      </c>
      <c r="G39" s="108">
        <f t="shared" ca="1" si="14"/>
        <v>1.0351789999263663</v>
      </c>
      <c r="H39" s="108">
        <f t="shared" ca="1" si="14"/>
        <v>1.0577109420340784</v>
      </c>
      <c r="I39" s="108">
        <f t="shared" ca="1" si="14"/>
        <v>1.0316186195722761</v>
      </c>
    </row>
    <row r="40" spans="1:9" x14ac:dyDescent="0.25">
      <c r="A40" s="127"/>
      <c r="B40" s="3" t="s">
        <v>146</v>
      </c>
      <c r="C40" s="108">
        <v>1</v>
      </c>
      <c r="D40" s="108">
        <f ca="1">(D38*D39)^0.5</f>
        <v>0.99118404136588067</v>
      </c>
      <c r="E40" s="108">
        <f t="shared" ref="E40:I40" ca="1" si="15">(E38*E39)^0.5</f>
        <v>1.0262437850461665</v>
      </c>
      <c r="F40" s="108">
        <f t="shared" ca="1" si="15"/>
        <v>0.96845709324044449</v>
      </c>
      <c r="G40" s="108">
        <f t="shared" ca="1" si="15"/>
        <v>1.0430028562827383</v>
      </c>
      <c r="H40" s="108">
        <f t="shared" ca="1" si="15"/>
        <v>1.0558417569678975</v>
      </c>
      <c r="I40" s="108">
        <f t="shared" ca="1" si="15"/>
        <v>1.043940315572802</v>
      </c>
    </row>
    <row r="41" spans="1:9" x14ac:dyDescent="0.25">
      <c r="A41" s="127"/>
      <c r="B41" s="24" t="s">
        <v>123</v>
      </c>
      <c r="C41" s="112">
        <v>1</v>
      </c>
      <c r="D41" s="112">
        <f ca="1">C41*D40</f>
        <v>0.99118404136588067</v>
      </c>
      <c r="E41" s="112">
        <f t="shared" ref="E41:I41" ca="1" si="16">D41*E40</f>
        <v>1.0171964622886775</v>
      </c>
      <c r="F41" s="112">
        <f t="shared" ca="1" si="16"/>
        <v>0.98511112912255605</v>
      </c>
      <c r="G41" s="112">
        <f t="shared" ca="1" si="16"/>
        <v>1.0274737214307392</v>
      </c>
      <c r="H41" s="112">
        <f t="shared" ca="1" si="16"/>
        <v>1.0848496592737757</v>
      </c>
      <c r="I41" s="112">
        <f t="shared" ca="1" si="16"/>
        <v>1.1325182956513122</v>
      </c>
    </row>
    <row r="42" spans="1:9" x14ac:dyDescent="0.25">
      <c r="A42" s="127"/>
      <c r="B42" s="49" t="s">
        <v>147</v>
      </c>
      <c r="C42" s="73"/>
      <c r="D42" s="283">
        <f t="shared" ref="D42:H42" ca="1" si="17">LN(D41/C41)</f>
        <v>-8.8550491137239715E-3</v>
      </c>
      <c r="E42" s="283">
        <f t="shared" ca="1" si="17"/>
        <v>2.5905325781916396E-2</v>
      </c>
      <c r="F42" s="283">
        <f t="shared" ca="1" si="17"/>
        <v>-3.205109939788179E-2</v>
      </c>
      <c r="G42" s="283">
        <f t="shared" ca="1" si="17"/>
        <v>4.2103914541000938E-2</v>
      </c>
      <c r="H42" s="283">
        <f t="shared" ca="1" si="17"/>
        <v>5.4338322699075806E-2</v>
      </c>
      <c r="I42" s="283">
        <f ca="1">LN(I41/H41)</f>
        <v>4.3002318834668908E-2</v>
      </c>
    </row>
    <row r="43" spans="1:9" ht="14.4" thickBot="1" x14ac:dyDescent="0.3">
      <c r="A43" s="54"/>
      <c r="B43" s="206" t="s">
        <v>148</v>
      </c>
      <c r="C43" s="128"/>
      <c r="D43" s="312">
        <v>-2.7272318807613882E-2</v>
      </c>
      <c r="E43" s="312">
        <v>-2.4673975361478293E-2</v>
      </c>
      <c r="F43" s="312">
        <v>-2.286933744662227E-2</v>
      </c>
      <c r="G43" s="312">
        <v>-2.3167415539959643E-2</v>
      </c>
      <c r="H43" s="312">
        <v>5.1322503238207043E-2</v>
      </c>
      <c r="I43" s="312">
        <v>2.0257709640442684E-2</v>
      </c>
    </row>
    <row r="44" spans="1:9" ht="14.4" thickBot="1" x14ac:dyDescent="0.3">
      <c r="B44" s="9"/>
      <c r="C44" s="71"/>
      <c r="D44" s="71"/>
      <c r="E44" s="71"/>
      <c r="F44" s="71"/>
      <c r="G44" s="71"/>
      <c r="H44" s="71"/>
      <c r="I44" s="205">
        <v>-4.40047237950406E-3</v>
      </c>
    </row>
    <row r="45" spans="1:9" x14ac:dyDescent="0.25">
      <c r="B45" s="75" t="s">
        <v>149</v>
      </c>
      <c r="C45" s="58"/>
      <c r="D45" s="58"/>
      <c r="E45" s="58"/>
      <c r="F45" s="58"/>
      <c r="G45" s="58"/>
      <c r="H45" s="58"/>
      <c r="I45" s="58"/>
    </row>
    <row r="46" spans="1:9" x14ac:dyDescent="0.25">
      <c r="B46" s="14" t="s">
        <v>126</v>
      </c>
      <c r="C46" s="109">
        <f>'Indicii prețurilor'!C43</f>
        <v>1</v>
      </c>
      <c r="D46" s="109">
        <f>'Indicii prețurilor'!D43</f>
        <v>1.0083</v>
      </c>
      <c r="E46" s="109">
        <f>'Indicii prețurilor'!E43</f>
        <v>0.99892280999999994</v>
      </c>
      <c r="F46" s="109">
        <f>'Indicii prețurilor'!F43</f>
        <v>0.99352862682599996</v>
      </c>
      <c r="G46" s="109">
        <f>'Indicii prețurilor'!G43</f>
        <v>1.0265137772366231</v>
      </c>
      <c r="H46" s="109">
        <f>'Indicii prețurilor'!H43</f>
        <v>1.0600807777522605</v>
      </c>
      <c r="I46" s="110">
        <f>'Indicii prețurilor'!I43</f>
        <v>1.102908041173452</v>
      </c>
    </row>
    <row r="47" spans="1:9" x14ac:dyDescent="0.25">
      <c r="B47" s="44" t="s">
        <v>150</v>
      </c>
      <c r="C47" s="94"/>
      <c r="D47" s="74">
        <f>D46/C46-1</f>
        <v>8.2999999999999741E-3</v>
      </c>
      <c r="E47" s="74">
        <f t="shared" ref="E47:H47" si="18">E46/D46-1</f>
        <v>-9.300000000000086E-3</v>
      </c>
      <c r="F47" s="74">
        <f t="shared" si="18"/>
        <v>-5.3999999999999604E-3</v>
      </c>
      <c r="G47" s="74">
        <f t="shared" si="18"/>
        <v>3.3199999999999896E-2</v>
      </c>
      <c r="H47" s="74">
        <f t="shared" si="18"/>
        <v>3.2699999999999951E-2</v>
      </c>
      <c r="I47" s="207">
        <f>I46/H46-1</f>
        <v>4.0400000000000214E-2</v>
      </c>
    </row>
    <row r="48" spans="1:9" x14ac:dyDescent="0.25">
      <c r="B48" s="161" t="s">
        <v>162</v>
      </c>
      <c r="C48" s="95"/>
      <c r="D48" s="76">
        <f t="shared" ref="D48:H48" si="19">D47-$I$28</f>
        <v>3.579912548472639E-3</v>
      </c>
      <c r="E48" s="76">
        <f t="shared" si="19"/>
        <v>-1.402008745152742E-2</v>
      </c>
      <c r="F48" s="76">
        <f t="shared" si="19"/>
        <v>-1.0120087451527295E-2</v>
      </c>
      <c r="G48" s="76">
        <f t="shared" si="19"/>
        <v>2.8479912548472562E-2</v>
      </c>
      <c r="H48" s="76">
        <f t="shared" si="19"/>
        <v>2.7979912548472617E-2</v>
      </c>
      <c r="I48" s="77">
        <f>I47-$I$28</f>
        <v>3.5679912548472879E-2</v>
      </c>
    </row>
    <row r="49" spans="2:9" x14ac:dyDescent="0.25">
      <c r="B49" s="17" t="s">
        <v>151</v>
      </c>
      <c r="C49" s="96"/>
      <c r="D49" s="59">
        <f t="shared" ref="D49:H49" si="20">D47-(D27+D43)</f>
        <v>-5.3046136714438433E-2</v>
      </c>
      <c r="E49" s="59">
        <f t="shared" si="20"/>
        <v>0.11122051321910263</v>
      </c>
      <c r="F49" s="59">
        <f t="shared" si="20"/>
        <v>-4.471744617207795E-3</v>
      </c>
      <c r="G49" s="59">
        <f t="shared" si="20"/>
        <v>1.6367415539959539E-2</v>
      </c>
      <c r="H49" s="59">
        <f t="shared" si="20"/>
        <v>1.371907213093676E-2</v>
      </c>
      <c r="I49" s="72">
        <f>I47-(I27+I43)</f>
        <v>1.4193190009507636E-2</v>
      </c>
    </row>
    <row r="50" spans="2:9" x14ac:dyDescent="0.25">
      <c r="B50" s="162" t="s">
        <v>152</v>
      </c>
      <c r="C50" s="79"/>
      <c r="D50" s="79">
        <f>D47-($I$28+$I$44)</f>
        <v>7.980384927976699E-3</v>
      </c>
      <c r="E50" s="79">
        <f t="shared" ref="E50:G50" si="21">E47-($I$28+$I$44)</f>
        <v>-9.619615072023361E-3</v>
      </c>
      <c r="F50" s="79">
        <f t="shared" si="21"/>
        <v>-5.7196150720232354E-3</v>
      </c>
      <c r="G50" s="79">
        <f t="shared" si="21"/>
        <v>3.2880384927976625E-2</v>
      </c>
      <c r="H50" s="79">
        <f>H47-($I$28+$I$44)</f>
        <v>3.238038492797668E-2</v>
      </c>
      <c r="I50" s="208">
        <f>I47-($I$28+$I$44)</f>
        <v>4.0080384927976942E-2</v>
      </c>
    </row>
    <row r="51" spans="2:9" x14ac:dyDescent="0.25">
      <c r="B51" s="55"/>
      <c r="C51" s="64"/>
      <c r="D51" s="64"/>
      <c r="E51" s="64"/>
      <c r="F51" s="64"/>
      <c r="G51" s="64"/>
      <c r="H51" s="64"/>
      <c r="I51" s="64"/>
    </row>
    <row r="52" spans="2:9" x14ac:dyDescent="0.25">
      <c r="B52" s="202"/>
      <c r="C52" s="6"/>
      <c r="D52" s="6"/>
      <c r="E52" s="6"/>
      <c r="F52" s="6"/>
      <c r="G52" s="6"/>
      <c r="H52" s="6"/>
      <c r="I52" s="30"/>
    </row>
    <row r="53" spans="2:9" x14ac:dyDescent="0.25">
      <c r="B53" s="203"/>
      <c r="C53" s="66"/>
      <c r="D53" s="7"/>
      <c r="E53" s="7"/>
      <c r="F53" s="7"/>
      <c r="G53" s="66"/>
      <c r="H53" s="7"/>
      <c r="I53" s="65"/>
    </row>
    <row r="55" spans="2:9" ht="13.8" thickBot="1" x14ac:dyDescent="0.3"/>
    <row r="56" spans="2:9" ht="27" thickBot="1" x14ac:dyDescent="0.3">
      <c r="B56" s="196" t="s">
        <v>164</v>
      </c>
      <c r="C56" s="165"/>
    </row>
    <row r="57" spans="2:9" x14ac:dyDescent="0.25">
      <c r="B57" s="197" t="s">
        <v>153</v>
      </c>
      <c r="C57" s="261">
        <v>10000</v>
      </c>
      <c r="D57" s="195"/>
      <c r="E57" s="166"/>
    </row>
    <row r="58" spans="2:9" x14ac:dyDescent="0.25">
      <c r="B58" s="197" t="s">
        <v>154</v>
      </c>
      <c r="C58" s="261">
        <v>9300</v>
      </c>
      <c r="D58" s="195"/>
    </row>
    <row r="59" spans="2:9" x14ac:dyDescent="0.25">
      <c r="B59" s="197" t="s">
        <v>161</v>
      </c>
      <c r="C59" s="261">
        <v>1540</v>
      </c>
      <c r="D59" s="195"/>
    </row>
    <row r="60" spans="2:9" x14ac:dyDescent="0.25">
      <c r="B60" s="197" t="s">
        <v>155</v>
      </c>
      <c r="C60" s="262">
        <f>C57/(C58+C59)</f>
        <v>0.92250922509225097</v>
      </c>
    </row>
    <row r="61" spans="2:9" x14ac:dyDescent="0.25">
      <c r="B61" s="197" t="s">
        <v>156</v>
      </c>
      <c r="C61" s="262">
        <f>((C58+C59)/C57)-1</f>
        <v>8.4000000000000075E-2</v>
      </c>
    </row>
    <row r="62" spans="2:9" x14ac:dyDescent="0.25">
      <c r="B62" s="197" t="s">
        <v>157</v>
      </c>
      <c r="C62" s="198">
        <v>1</v>
      </c>
    </row>
    <row r="63" spans="2:9" x14ac:dyDescent="0.25">
      <c r="B63" s="197" t="s">
        <v>158</v>
      </c>
      <c r="C63" s="199">
        <f>$I$50</f>
        <v>4.0080384927976942E-2</v>
      </c>
    </row>
    <row r="64" spans="2:9" x14ac:dyDescent="0.25">
      <c r="B64" s="200" t="s">
        <v>159</v>
      </c>
      <c r="C64" s="277">
        <f>(1+C61)^(1/C62)-1</f>
        <v>8.4000000000000075E-2</v>
      </c>
    </row>
    <row r="65" spans="2:4" ht="14.4" thickBot="1" x14ac:dyDescent="0.3">
      <c r="B65" s="201" t="s">
        <v>160</v>
      </c>
      <c r="C65" s="278">
        <f>C63+C64</f>
        <v>0.12408038492797702</v>
      </c>
    </row>
    <row r="66" spans="2:4" x14ac:dyDescent="0.25">
      <c r="C66" s="194"/>
    </row>
    <row r="67" spans="2:4" x14ac:dyDescent="0.25">
      <c r="C67" s="179"/>
    </row>
    <row r="70" spans="2:4" x14ac:dyDescent="0.25">
      <c r="D70" s="175"/>
    </row>
  </sheetData>
  <phoneticPr fontId="7" type="noConversion"/>
  <pageMargins left="0.75" right="0.75" top="1" bottom="1" header="0.4921259845" footer="0.4921259845"/>
  <pageSetup paperSize="9" scale="56" orientation="landscape" r:id="rId1"/>
  <headerFooter alignWithMargins="0"/>
  <rowBreaks count="1" manualBreakCount="1">
    <brk id="4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outputuri-dummy data</vt:lpstr>
      <vt:lpstr>Indicii prețurilor</vt:lpstr>
      <vt:lpstr>Muncă-dummy data</vt:lpstr>
      <vt:lpstr>Materiale-dummy data</vt:lpstr>
      <vt:lpstr>Capital angajat-dummy data</vt:lpstr>
      <vt:lpstr>Costul Capitalului-dummy data</vt:lpstr>
      <vt:lpstr>X&amp;Z Factor-dummy 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2021-07-22T09:33:14Z</dcterms:created>
  <dcterms:modified xsi:type="dcterms:W3CDTF">2021-12-03T09:17:37Z</dcterms:modified>
</cp:coreProperties>
</file>