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https://ancomorgro-my.sharepoint.com/personal/corina_voicu_ancom_ro/Documents/Desktop/LEGISLATIE/Servicii postale_CNPR/PRICE CAP servicii postale/"/>
    </mc:Choice>
  </mc:AlternateContent>
  <xr:revisionPtr revIDLastSave="116" documentId="8_{D42C6F29-6A14-40EC-8957-A61CEA3F9F61}" xr6:coauthVersionLast="47" xr6:coauthVersionMax="47" xr10:uidLastSave="{08C7B15D-5AC4-40BE-942A-D3074F878D5D}"/>
  <bookViews>
    <workbookView xWindow="-108" yWindow="-108" windowWidth="23256" windowHeight="12576" activeTab="1" xr2:uid="{00000000-000D-0000-FFFF-FFFF00000000}"/>
  </bookViews>
  <sheets>
    <sheet name="Outputuri" sheetId="1" r:id="rId1"/>
    <sheet name="Indicii prețurilor" sheetId="9" r:id="rId2"/>
    <sheet name="Muncă" sheetId="2" r:id="rId3"/>
    <sheet name="Materiale" sheetId="4" r:id="rId4"/>
    <sheet name="Capital angajat" sheetId="8" r:id="rId5"/>
    <sheet name="Costul Capitalului" sheetId="6" r:id="rId6"/>
    <sheet name="X&amp;Z Factor" sheetId="5" r:id="rId7"/>
    <sheet name="grafic X si Z" sheetId="12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8" l="1"/>
  <c r="I20" i="8"/>
  <c r="H20" i="8"/>
  <c r="G20" i="8"/>
  <c r="F20" i="8"/>
  <c r="E20" i="8"/>
  <c r="D20" i="8"/>
  <c r="C12" i="8"/>
  <c r="C4" i="8"/>
  <c r="F18" i="8"/>
  <c r="G18" i="8"/>
  <c r="H18" i="8"/>
  <c r="I18" i="8"/>
  <c r="J18" i="8"/>
  <c r="F19" i="8"/>
  <c r="G19" i="8"/>
  <c r="H19" i="8"/>
  <c r="I19" i="8"/>
  <c r="J19" i="8"/>
  <c r="E19" i="8"/>
  <c r="D18" i="8"/>
  <c r="E18" i="8"/>
  <c r="C20" i="8"/>
  <c r="C18" i="8"/>
  <c r="D17" i="8"/>
  <c r="E17" i="8"/>
  <c r="F17" i="8"/>
  <c r="G17" i="8"/>
  <c r="H17" i="8"/>
  <c r="I17" i="8"/>
  <c r="J17" i="8"/>
  <c r="C17" i="8"/>
  <c r="D10" i="8"/>
  <c r="E10" i="8"/>
  <c r="F10" i="8"/>
  <c r="G10" i="8"/>
  <c r="H10" i="8"/>
  <c r="I10" i="8"/>
  <c r="J10" i="8"/>
  <c r="D11" i="8"/>
  <c r="E11" i="8"/>
  <c r="F11" i="8"/>
  <c r="G11" i="8"/>
  <c r="H11" i="8"/>
  <c r="I11" i="8"/>
  <c r="J11" i="8"/>
  <c r="D12" i="8"/>
  <c r="E12" i="8"/>
  <c r="F12" i="8"/>
  <c r="G12" i="8"/>
  <c r="H12" i="8"/>
  <c r="I12" i="8"/>
  <c r="J12" i="8"/>
  <c r="D13" i="8"/>
  <c r="E13" i="8"/>
  <c r="F13" i="8"/>
  <c r="G13" i="8"/>
  <c r="H13" i="8"/>
  <c r="I13" i="8"/>
  <c r="J13" i="8"/>
  <c r="C13" i="8"/>
  <c r="C11" i="8"/>
  <c r="C10" i="8"/>
  <c r="D6" i="8"/>
  <c r="E6" i="8"/>
  <c r="F6" i="8"/>
  <c r="G6" i="8"/>
  <c r="H6" i="8"/>
  <c r="I6" i="8"/>
  <c r="J6" i="8"/>
  <c r="C6" i="8"/>
  <c r="D4" i="8"/>
  <c r="E4" i="8"/>
  <c r="F4" i="8"/>
  <c r="G4" i="8"/>
  <c r="H4" i="8"/>
  <c r="I4" i="8"/>
  <c r="J4" i="8"/>
  <c r="D5" i="8"/>
  <c r="E5" i="8"/>
  <c r="F5" i="8"/>
  <c r="G5" i="8"/>
  <c r="H5" i="8"/>
  <c r="I5" i="8"/>
  <c r="J5" i="8"/>
  <c r="C5" i="8"/>
  <c r="C6" i="4"/>
  <c r="D6" i="4"/>
  <c r="E6" i="4"/>
  <c r="F6" i="4"/>
  <c r="G6" i="4"/>
  <c r="H6" i="4"/>
  <c r="I6" i="4"/>
  <c r="J6" i="4"/>
  <c r="C7" i="4"/>
  <c r="D7" i="4"/>
  <c r="E7" i="4"/>
  <c r="F7" i="4"/>
  <c r="G7" i="4"/>
  <c r="H7" i="4"/>
  <c r="I7" i="4"/>
  <c r="J7" i="4"/>
  <c r="C8" i="4"/>
  <c r="D8" i="4"/>
  <c r="E8" i="4"/>
  <c r="F8" i="4"/>
  <c r="G8" i="4"/>
  <c r="H8" i="4"/>
  <c r="I8" i="4"/>
  <c r="J8" i="4"/>
  <c r="C9" i="4"/>
  <c r="D9" i="4"/>
  <c r="E9" i="4"/>
  <c r="F9" i="4"/>
  <c r="G9" i="4"/>
  <c r="H9" i="4"/>
  <c r="I9" i="4"/>
  <c r="J9" i="4"/>
  <c r="C10" i="4"/>
  <c r="D10" i="4"/>
  <c r="E10" i="4"/>
  <c r="F10" i="4"/>
  <c r="G10" i="4"/>
  <c r="H10" i="4"/>
  <c r="I10" i="4"/>
  <c r="J10" i="4"/>
  <c r="C11" i="4"/>
  <c r="D11" i="4"/>
  <c r="E11" i="4"/>
  <c r="F11" i="4"/>
  <c r="G11" i="4"/>
  <c r="H11" i="4"/>
  <c r="I11" i="4"/>
  <c r="J11" i="4"/>
  <c r="C12" i="4"/>
  <c r="D12" i="4"/>
  <c r="E12" i="4"/>
  <c r="F12" i="4"/>
  <c r="G12" i="4"/>
  <c r="H12" i="4"/>
  <c r="I12" i="4"/>
  <c r="J12" i="4"/>
  <c r="C13" i="4"/>
  <c r="D13" i="4"/>
  <c r="E13" i="4"/>
  <c r="F13" i="4"/>
  <c r="G13" i="4"/>
  <c r="H13" i="4"/>
  <c r="I13" i="4"/>
  <c r="J13" i="4"/>
  <c r="C14" i="4"/>
  <c r="D14" i="4"/>
  <c r="E14" i="4"/>
  <c r="F14" i="4"/>
  <c r="G14" i="4"/>
  <c r="H14" i="4"/>
  <c r="I14" i="4"/>
  <c r="J14" i="4"/>
  <c r="C15" i="4"/>
  <c r="D15" i="4"/>
  <c r="E15" i="4"/>
  <c r="F15" i="4"/>
  <c r="G15" i="4"/>
  <c r="H15" i="4"/>
  <c r="I15" i="4"/>
  <c r="J15" i="4"/>
  <c r="C16" i="4"/>
  <c r="D16" i="4"/>
  <c r="E16" i="4"/>
  <c r="F16" i="4"/>
  <c r="G16" i="4"/>
  <c r="H16" i="4"/>
  <c r="I16" i="4"/>
  <c r="J16" i="4"/>
  <c r="C17" i="4"/>
  <c r="D17" i="4"/>
  <c r="E17" i="4"/>
  <c r="F17" i="4"/>
  <c r="G17" i="4"/>
  <c r="H17" i="4"/>
  <c r="I17" i="4"/>
  <c r="J17" i="4"/>
  <c r="C18" i="4"/>
  <c r="D18" i="4"/>
  <c r="E18" i="4"/>
  <c r="F18" i="4"/>
  <c r="G18" i="4"/>
  <c r="H18" i="4"/>
  <c r="I18" i="4"/>
  <c r="J18" i="4"/>
  <c r="C19" i="4"/>
  <c r="D19" i="4"/>
  <c r="E19" i="4"/>
  <c r="F19" i="4"/>
  <c r="G19" i="4"/>
  <c r="H19" i="4"/>
  <c r="I19" i="4"/>
  <c r="J19" i="4"/>
  <c r="C20" i="4"/>
  <c r="D20" i="4"/>
  <c r="E20" i="4"/>
  <c r="F20" i="4"/>
  <c r="G20" i="4"/>
  <c r="H20" i="4"/>
  <c r="I20" i="4"/>
  <c r="J20" i="4"/>
  <c r="C21" i="4"/>
  <c r="D21" i="4"/>
  <c r="E21" i="4"/>
  <c r="F21" i="4"/>
  <c r="G21" i="4"/>
  <c r="H21" i="4"/>
  <c r="I21" i="4"/>
  <c r="J21" i="4"/>
  <c r="D5" i="4"/>
  <c r="E5" i="4"/>
  <c r="F5" i="4"/>
  <c r="G5" i="4"/>
  <c r="H5" i="4"/>
  <c r="I5" i="4"/>
  <c r="J5" i="4"/>
  <c r="C5" i="4"/>
  <c r="D4" i="4"/>
  <c r="E4" i="4"/>
  <c r="F4" i="4"/>
  <c r="G4" i="4"/>
  <c r="H4" i="4"/>
  <c r="I4" i="4"/>
  <c r="J4" i="4"/>
  <c r="C4" i="4"/>
  <c r="D5" i="2"/>
  <c r="E5" i="2"/>
  <c r="F5" i="2"/>
  <c r="G5" i="2"/>
  <c r="H5" i="2"/>
  <c r="I5" i="2"/>
  <c r="J5" i="2"/>
  <c r="C5" i="2"/>
  <c r="D69" i="1"/>
  <c r="E69" i="1"/>
  <c r="F69" i="1"/>
  <c r="G69" i="1"/>
  <c r="H69" i="1"/>
  <c r="I69" i="1"/>
  <c r="J69" i="1"/>
  <c r="C69" i="1"/>
  <c r="D32" i="1"/>
  <c r="E32" i="1"/>
  <c r="F32" i="1"/>
  <c r="G32" i="1"/>
  <c r="H32" i="1"/>
  <c r="I32" i="1"/>
  <c r="J32" i="1"/>
  <c r="D33" i="1"/>
  <c r="E33" i="1"/>
  <c r="F33" i="1"/>
  <c r="G33" i="1"/>
  <c r="H33" i="1"/>
  <c r="I33" i="1"/>
  <c r="J33" i="1"/>
  <c r="D34" i="1"/>
  <c r="E34" i="1"/>
  <c r="F34" i="1"/>
  <c r="G34" i="1"/>
  <c r="H34" i="1"/>
  <c r="I34" i="1"/>
  <c r="J34" i="1"/>
  <c r="D35" i="1"/>
  <c r="E35" i="1"/>
  <c r="F35" i="1"/>
  <c r="G35" i="1"/>
  <c r="H35" i="1"/>
  <c r="I35" i="1"/>
  <c r="J35" i="1"/>
  <c r="D36" i="1"/>
  <c r="E36" i="1"/>
  <c r="F36" i="1"/>
  <c r="G36" i="1"/>
  <c r="H36" i="1"/>
  <c r="I36" i="1"/>
  <c r="J36" i="1"/>
  <c r="D37" i="1"/>
  <c r="E37" i="1"/>
  <c r="F37" i="1"/>
  <c r="G37" i="1"/>
  <c r="H37" i="1"/>
  <c r="I37" i="1"/>
  <c r="J37" i="1"/>
  <c r="D38" i="1"/>
  <c r="E38" i="1"/>
  <c r="F38" i="1"/>
  <c r="G38" i="1"/>
  <c r="H38" i="1"/>
  <c r="I38" i="1"/>
  <c r="J38" i="1"/>
  <c r="D39" i="1"/>
  <c r="E39" i="1"/>
  <c r="F39" i="1"/>
  <c r="G39" i="1"/>
  <c r="H39" i="1"/>
  <c r="I39" i="1"/>
  <c r="J39" i="1"/>
  <c r="D40" i="1"/>
  <c r="E40" i="1"/>
  <c r="F40" i="1"/>
  <c r="G40" i="1"/>
  <c r="H40" i="1"/>
  <c r="I40" i="1"/>
  <c r="J40" i="1"/>
  <c r="D41" i="1"/>
  <c r="E41" i="1"/>
  <c r="F41" i="1"/>
  <c r="G41" i="1"/>
  <c r="H41" i="1"/>
  <c r="I41" i="1"/>
  <c r="J41" i="1"/>
  <c r="D42" i="1"/>
  <c r="E42" i="1"/>
  <c r="F42" i="1"/>
  <c r="G42" i="1"/>
  <c r="H42" i="1"/>
  <c r="I42" i="1"/>
  <c r="J42" i="1"/>
  <c r="C41" i="1"/>
  <c r="C39" i="1"/>
  <c r="C37" i="1"/>
  <c r="C36" i="1"/>
  <c r="C34" i="1"/>
  <c r="C42" i="1"/>
  <c r="C40" i="1"/>
  <c r="C38" i="1"/>
  <c r="C35" i="1"/>
  <c r="C33" i="1"/>
  <c r="C32" i="1"/>
  <c r="D9" i="1"/>
  <c r="E9" i="1"/>
  <c r="F9" i="1"/>
  <c r="G9" i="1"/>
  <c r="H9" i="1"/>
  <c r="I9" i="1"/>
  <c r="J9" i="1"/>
  <c r="J28" i="5"/>
  <c r="D4" i="1" l="1"/>
  <c r="E4" i="1"/>
  <c r="F4" i="1"/>
  <c r="G4" i="1"/>
  <c r="H4" i="1"/>
  <c r="I4" i="1"/>
  <c r="J4" i="1"/>
  <c r="D5" i="1"/>
  <c r="E5" i="1"/>
  <c r="F5" i="1"/>
  <c r="G5" i="1"/>
  <c r="H5" i="1"/>
  <c r="I5" i="1"/>
  <c r="J5" i="1"/>
  <c r="D6" i="1"/>
  <c r="E6" i="1"/>
  <c r="F6" i="1"/>
  <c r="G6" i="1"/>
  <c r="H6" i="1"/>
  <c r="I6" i="1"/>
  <c r="J6" i="1"/>
  <c r="D7" i="1"/>
  <c r="E7" i="1"/>
  <c r="F7" i="1"/>
  <c r="G7" i="1"/>
  <c r="H7" i="1"/>
  <c r="I7" i="1"/>
  <c r="J7" i="1"/>
  <c r="D8" i="1"/>
  <c r="E8" i="1"/>
  <c r="F8" i="1"/>
  <c r="G8" i="1"/>
  <c r="H8" i="1"/>
  <c r="I8" i="1"/>
  <c r="J8" i="1"/>
  <c r="D10" i="1"/>
  <c r="E10" i="1"/>
  <c r="F10" i="1"/>
  <c r="G10" i="1"/>
  <c r="H10" i="1"/>
  <c r="I10" i="1"/>
  <c r="J10" i="1"/>
  <c r="D11" i="1"/>
  <c r="E11" i="1"/>
  <c r="F11" i="1"/>
  <c r="G11" i="1"/>
  <c r="H11" i="1"/>
  <c r="I11" i="1"/>
  <c r="J11" i="1"/>
  <c r="D12" i="1"/>
  <c r="E12" i="1"/>
  <c r="F12" i="1"/>
  <c r="G12" i="1"/>
  <c r="H12" i="1"/>
  <c r="I12" i="1"/>
  <c r="J12" i="1"/>
  <c r="D14" i="1"/>
  <c r="E14" i="1"/>
  <c r="F14" i="1"/>
  <c r="G14" i="1"/>
  <c r="H14" i="1"/>
  <c r="I14" i="1"/>
  <c r="J14" i="1"/>
  <c r="C8" i="1"/>
  <c r="C9" i="1"/>
  <c r="C6" i="1"/>
  <c r="C14" i="1"/>
  <c r="C12" i="1"/>
  <c r="C11" i="1"/>
  <c r="C10" i="1"/>
  <c r="C7" i="1"/>
  <c r="C5" i="1"/>
  <c r="C4" i="1"/>
  <c r="C7" i="12" l="1"/>
  <c r="D7" i="12"/>
  <c r="E7" i="12"/>
  <c r="F7" i="12"/>
  <c r="G7" i="12"/>
  <c r="H7" i="12"/>
  <c r="I7" i="12"/>
  <c r="B9" i="12"/>
  <c r="E11" i="2" l="1"/>
  <c r="I7" i="8"/>
  <c r="J14" i="8"/>
  <c r="J11" i="2" l="1"/>
  <c r="J31" i="5" l="1"/>
  <c r="J13" i="5"/>
  <c r="J20" i="6" l="1"/>
  <c r="J5" i="6"/>
  <c r="J7" i="6"/>
  <c r="J21" i="8"/>
  <c r="I21" i="8"/>
  <c r="J4" i="5" l="1"/>
  <c r="I14" i="8" l="1"/>
  <c r="I24" i="8" s="1"/>
  <c r="D7" i="8"/>
  <c r="E7" i="8"/>
  <c r="F7" i="8"/>
  <c r="G7" i="8"/>
  <c r="H7" i="8"/>
  <c r="C7" i="8"/>
  <c r="J23" i="4" l="1"/>
  <c r="I23" i="4"/>
  <c r="I51" i="4" s="1"/>
  <c r="J51" i="4" l="1"/>
  <c r="J28" i="4"/>
  <c r="J29" i="4" s="1"/>
  <c r="J6" i="6"/>
  <c r="J58" i="4"/>
  <c r="J64" i="4"/>
  <c r="J56" i="4"/>
  <c r="J63" i="4"/>
  <c r="J55" i="4"/>
  <c r="J57" i="4"/>
  <c r="J62" i="4"/>
  <c r="J54" i="4"/>
  <c r="J61" i="4"/>
  <c r="J53" i="4"/>
  <c r="J60" i="4"/>
  <c r="J52" i="4"/>
  <c r="J65" i="4"/>
  <c r="J67" i="4"/>
  <c r="J59" i="4"/>
  <c r="J66" i="4"/>
  <c r="J5" i="5" l="1"/>
  <c r="J8" i="6"/>
  <c r="J68" i="4"/>
  <c r="J23" i="9" l="1"/>
  <c r="J22" i="4" l="1"/>
  <c r="J70" i="1" l="1"/>
  <c r="J47" i="1"/>
  <c r="J48" i="1"/>
  <c r="J49" i="1"/>
  <c r="J50" i="1"/>
  <c r="J51" i="1"/>
  <c r="J52" i="1"/>
  <c r="J53" i="1"/>
  <c r="J54" i="1"/>
  <c r="J55" i="1"/>
  <c r="J56" i="1"/>
  <c r="J57" i="1"/>
  <c r="J43" i="1"/>
  <c r="J15" i="1"/>
  <c r="J18" i="1" l="1"/>
  <c r="J4" i="6"/>
  <c r="J9" i="6" s="1"/>
  <c r="J22" i="1"/>
  <c r="J25" i="1"/>
  <c r="J28" i="1"/>
  <c r="J20" i="1"/>
  <c r="J24" i="1"/>
  <c r="J21" i="1"/>
  <c r="J27" i="1"/>
  <c r="J19" i="1"/>
  <c r="J23" i="1"/>
  <c r="J26" i="1"/>
  <c r="J29" i="1" l="1"/>
  <c r="J10" i="6"/>
  <c r="J15" i="6"/>
  <c r="J16" i="6" s="1"/>
  <c r="I28" i="4"/>
  <c r="I26" i="4"/>
  <c r="I27" i="4"/>
  <c r="J8" i="2"/>
  <c r="J12" i="2"/>
  <c r="I8" i="2"/>
  <c r="I29" i="4" l="1"/>
  <c r="I22" i="4"/>
  <c r="C43" i="9" l="1"/>
  <c r="D43" i="9" s="1"/>
  <c r="H23" i="4"/>
  <c r="G23" i="4"/>
  <c r="C23" i="4"/>
  <c r="C22" i="4" s="1"/>
  <c r="D15" i="1"/>
  <c r="C15" i="1"/>
  <c r="I15" i="1" l="1"/>
  <c r="I18" i="1" s="1"/>
  <c r="C67" i="4"/>
  <c r="G67" i="4"/>
  <c r="H67" i="4"/>
  <c r="I67" i="4"/>
  <c r="I20" i="6" l="1"/>
  <c r="C21" i="8" l="1"/>
  <c r="D21" i="8" l="1"/>
  <c r="D14" i="8"/>
  <c r="G21" i="8" l="1"/>
  <c r="E21" i="8"/>
  <c r="G14" i="8" l="1"/>
  <c r="G24" i="8" l="1"/>
  <c r="H20" i="6" l="1"/>
  <c r="C44" i="9" l="1"/>
  <c r="D44" i="9" s="1"/>
  <c r="C45" i="9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8" i="4" l="1"/>
  <c r="D47" i="1"/>
  <c r="D51" i="1" l="1"/>
  <c r="D70" i="1" l="1"/>
  <c r="E70" i="1"/>
  <c r="F70" i="1"/>
  <c r="G70" i="1"/>
  <c r="H70" i="1"/>
  <c r="I70" i="1"/>
  <c r="J8" i="9" s="1"/>
  <c r="C70" i="1"/>
  <c r="C8" i="9" s="1"/>
  <c r="E8" i="9" l="1"/>
  <c r="G8" i="9"/>
  <c r="H8" i="9"/>
  <c r="I8" i="9"/>
  <c r="F8" i="9"/>
  <c r="D8" i="9"/>
  <c r="I31" i="5"/>
  <c r="H31" i="5"/>
  <c r="G31" i="5"/>
  <c r="F31" i="5"/>
  <c r="E31" i="5"/>
  <c r="D31" i="5"/>
  <c r="C31" i="5"/>
  <c r="D45" i="9"/>
  <c r="E45" i="9" s="1"/>
  <c r="F45" i="9" s="1"/>
  <c r="G45" i="9" s="1"/>
  <c r="H45" i="9" s="1"/>
  <c r="I45" i="9" s="1"/>
  <c r="J45" i="9" s="1"/>
  <c r="J27" i="8" s="1"/>
  <c r="C37" i="5" l="1"/>
  <c r="D27" i="8"/>
  <c r="E27" i="8"/>
  <c r="F27" i="8"/>
  <c r="G27" i="8"/>
  <c r="H27" i="8"/>
  <c r="I27" i="8"/>
  <c r="J30" i="8" s="1"/>
  <c r="C27" i="8"/>
  <c r="E43" i="9" l="1"/>
  <c r="F43" i="9" s="1"/>
  <c r="G43" i="9" s="1"/>
  <c r="H43" i="9" s="1"/>
  <c r="I43" i="9" s="1"/>
  <c r="J43" i="9" s="1"/>
  <c r="J46" i="5" s="1"/>
  <c r="D20" i="6"/>
  <c r="E20" i="6"/>
  <c r="F20" i="6"/>
  <c r="G20" i="6"/>
  <c r="C20" i="6"/>
  <c r="E44" i="9" l="1"/>
  <c r="F44" i="9" l="1"/>
  <c r="G44" i="9" l="1"/>
  <c r="H44" i="9" l="1"/>
  <c r="C26" i="9"/>
  <c r="D26" i="9" s="1"/>
  <c r="C27" i="9"/>
  <c r="C33" i="4" s="1"/>
  <c r="C28" i="9"/>
  <c r="D28" i="9" s="1"/>
  <c r="E28" i="9" s="1"/>
  <c r="F28" i="9" s="1"/>
  <c r="G28" i="9" s="1"/>
  <c r="H28" i="9" s="1"/>
  <c r="I28" i="9" s="1"/>
  <c r="C29" i="9"/>
  <c r="D29" i="9" s="1"/>
  <c r="E29" i="9" s="1"/>
  <c r="F29" i="9" s="1"/>
  <c r="G29" i="9" s="1"/>
  <c r="H29" i="9" s="1"/>
  <c r="I29" i="9" s="1"/>
  <c r="C30" i="9"/>
  <c r="D30" i="9" s="1"/>
  <c r="E30" i="9" s="1"/>
  <c r="F30" i="9" s="1"/>
  <c r="G30" i="9" s="1"/>
  <c r="H30" i="9" s="1"/>
  <c r="I30" i="9" s="1"/>
  <c r="C31" i="9"/>
  <c r="C37" i="4" s="1"/>
  <c r="C32" i="9"/>
  <c r="D32" i="9" s="1"/>
  <c r="E32" i="9" s="1"/>
  <c r="F32" i="9" s="1"/>
  <c r="G32" i="9" s="1"/>
  <c r="H32" i="9" s="1"/>
  <c r="I32" i="9" s="1"/>
  <c r="C33" i="9"/>
  <c r="D33" i="9" s="1"/>
  <c r="E33" i="9" s="1"/>
  <c r="F33" i="9" s="1"/>
  <c r="G33" i="9" s="1"/>
  <c r="H33" i="9" s="1"/>
  <c r="I33" i="9" s="1"/>
  <c r="C34" i="9"/>
  <c r="D34" i="9" s="1"/>
  <c r="E34" i="9" s="1"/>
  <c r="F34" i="9" s="1"/>
  <c r="G34" i="9" s="1"/>
  <c r="H34" i="9" s="1"/>
  <c r="I34" i="9" s="1"/>
  <c r="C35" i="9"/>
  <c r="C41" i="4" s="1"/>
  <c r="C36" i="9"/>
  <c r="D36" i="9" s="1"/>
  <c r="E36" i="9" s="1"/>
  <c r="F36" i="9" s="1"/>
  <c r="G36" i="9" s="1"/>
  <c r="H36" i="9" s="1"/>
  <c r="I36" i="9" s="1"/>
  <c r="C37" i="9"/>
  <c r="D37" i="9" s="1"/>
  <c r="E37" i="9" s="1"/>
  <c r="F37" i="9" s="1"/>
  <c r="G37" i="9" s="1"/>
  <c r="H37" i="9" s="1"/>
  <c r="I37" i="9" s="1"/>
  <c r="C38" i="9"/>
  <c r="D38" i="9" s="1"/>
  <c r="E38" i="9" s="1"/>
  <c r="F38" i="9" s="1"/>
  <c r="G38" i="9" s="1"/>
  <c r="C39" i="9"/>
  <c r="C45" i="4" s="1"/>
  <c r="C40" i="9"/>
  <c r="D40" i="9" s="1"/>
  <c r="E40" i="9" s="1"/>
  <c r="F40" i="9" s="1"/>
  <c r="G40" i="9" s="1"/>
  <c r="H40" i="9" s="1"/>
  <c r="I40" i="9" s="1"/>
  <c r="C41" i="9"/>
  <c r="D41" i="9" s="1"/>
  <c r="E41" i="9" s="1"/>
  <c r="F41" i="9" s="1"/>
  <c r="G41" i="9" s="1"/>
  <c r="H41" i="9" s="1"/>
  <c r="I41" i="9" s="1"/>
  <c r="C42" i="9"/>
  <c r="D42" i="9" s="1"/>
  <c r="E42" i="9" s="1"/>
  <c r="F42" i="9" s="1"/>
  <c r="G42" i="9" s="1"/>
  <c r="H42" i="9" s="1"/>
  <c r="I42" i="9" s="1"/>
  <c r="D27" i="9"/>
  <c r="E27" i="9" s="1"/>
  <c r="F27" i="9" s="1"/>
  <c r="G27" i="9" s="1"/>
  <c r="H27" i="9" s="1"/>
  <c r="I27" i="9" s="1"/>
  <c r="I38" i="4" l="1"/>
  <c r="J32" i="9"/>
  <c r="J38" i="4" s="1"/>
  <c r="I46" i="4"/>
  <c r="J40" i="9"/>
  <c r="J46" i="4" s="1"/>
  <c r="I35" i="4"/>
  <c r="J29" i="9"/>
  <c r="J35" i="4" s="1"/>
  <c r="I34" i="4"/>
  <c r="J28" i="9"/>
  <c r="J34" i="4" s="1"/>
  <c r="I43" i="4"/>
  <c r="J37" i="9"/>
  <c r="J43" i="4" s="1"/>
  <c r="I33" i="4"/>
  <c r="J27" i="9"/>
  <c r="J33" i="4" s="1"/>
  <c r="I48" i="4"/>
  <c r="J42" i="9"/>
  <c r="J48" i="4" s="1"/>
  <c r="I40" i="4"/>
  <c r="J34" i="9"/>
  <c r="J40" i="4" s="1"/>
  <c r="I42" i="4"/>
  <c r="J36" i="9"/>
  <c r="J42" i="4" s="1"/>
  <c r="I47" i="4"/>
  <c r="J41" i="9"/>
  <c r="J47" i="4" s="1"/>
  <c r="I39" i="4"/>
  <c r="J33" i="9"/>
  <c r="J39" i="4" s="1"/>
  <c r="I36" i="4"/>
  <c r="J30" i="9"/>
  <c r="J36" i="4" s="1"/>
  <c r="E26" i="9"/>
  <c r="F26" i="9" s="1"/>
  <c r="H38" i="9"/>
  <c r="I38" i="9" s="1"/>
  <c r="G43" i="4"/>
  <c r="F42" i="4"/>
  <c r="H39" i="4"/>
  <c r="G38" i="4"/>
  <c r="E36" i="4"/>
  <c r="C35" i="4"/>
  <c r="D47" i="4"/>
  <c r="I44" i="9"/>
  <c r="J44" i="9" s="1"/>
  <c r="C46" i="4"/>
  <c r="E48" i="4"/>
  <c r="C47" i="4"/>
  <c r="D43" i="4"/>
  <c r="C42" i="4"/>
  <c r="G39" i="4"/>
  <c r="F38" i="4"/>
  <c r="H35" i="4"/>
  <c r="G34" i="4"/>
  <c r="H47" i="4"/>
  <c r="G46" i="4"/>
  <c r="E44" i="4"/>
  <c r="C43" i="4"/>
  <c r="D39" i="4"/>
  <c r="C38" i="4"/>
  <c r="G35" i="4"/>
  <c r="F34" i="4"/>
  <c r="G47" i="4"/>
  <c r="F46" i="4"/>
  <c r="H43" i="4"/>
  <c r="G42" i="4"/>
  <c r="E40" i="4"/>
  <c r="C39" i="4"/>
  <c r="D35" i="4"/>
  <c r="C34" i="4"/>
  <c r="F33" i="4"/>
  <c r="D39" i="9"/>
  <c r="H48" i="4"/>
  <c r="D48" i="4"/>
  <c r="H44" i="4"/>
  <c r="H40" i="4"/>
  <c r="D40" i="4"/>
  <c r="H36" i="4"/>
  <c r="D36" i="4"/>
  <c r="E32" i="4"/>
  <c r="G48" i="4"/>
  <c r="C48" i="4"/>
  <c r="F47" i="4"/>
  <c r="E46" i="4"/>
  <c r="G44" i="4"/>
  <c r="C44" i="4"/>
  <c r="F43" i="4"/>
  <c r="E42" i="4"/>
  <c r="G40" i="4"/>
  <c r="C40" i="4"/>
  <c r="F39" i="4"/>
  <c r="E38" i="4"/>
  <c r="G36" i="4"/>
  <c r="C36" i="4"/>
  <c r="F35" i="4"/>
  <c r="E34" i="4"/>
  <c r="H33" i="4"/>
  <c r="D33" i="4"/>
  <c r="D44" i="4"/>
  <c r="E33" i="4"/>
  <c r="D35" i="9"/>
  <c r="D31" i="9"/>
  <c r="D32" i="4"/>
  <c r="F48" i="4"/>
  <c r="E47" i="4"/>
  <c r="H46" i="4"/>
  <c r="D46" i="4"/>
  <c r="F44" i="4"/>
  <c r="E43" i="4"/>
  <c r="H42" i="4"/>
  <c r="D42" i="4"/>
  <c r="F40" i="4"/>
  <c r="E39" i="4"/>
  <c r="H38" i="4"/>
  <c r="D38" i="4"/>
  <c r="F36" i="4"/>
  <c r="E35" i="4"/>
  <c r="H34" i="4"/>
  <c r="D34" i="4"/>
  <c r="G33" i="4"/>
  <c r="I44" i="4" l="1"/>
  <c r="J38" i="9"/>
  <c r="J44" i="4" s="1"/>
  <c r="G26" i="9"/>
  <c r="F32" i="4"/>
  <c r="E35" i="9"/>
  <c r="D41" i="4"/>
  <c r="E31" i="9"/>
  <c r="D37" i="4"/>
  <c r="E39" i="9"/>
  <c r="D45" i="4"/>
  <c r="E14" i="8"/>
  <c r="F14" i="8"/>
  <c r="H14" i="8"/>
  <c r="C14" i="8"/>
  <c r="C24" i="8" s="1"/>
  <c r="F21" i="8"/>
  <c r="H21" i="8"/>
  <c r="H26" i="9" l="1"/>
  <c r="I26" i="9" s="1"/>
  <c r="J26" i="9" s="1"/>
  <c r="J32" i="4" s="1"/>
  <c r="G32" i="4"/>
  <c r="F31" i="9"/>
  <c r="E37" i="4"/>
  <c r="F39" i="9"/>
  <c r="E45" i="4"/>
  <c r="F35" i="9"/>
  <c r="E41" i="4"/>
  <c r="I32" i="4" l="1"/>
  <c r="H32" i="4"/>
  <c r="G39" i="9"/>
  <c r="F45" i="4"/>
  <c r="G35" i="9"/>
  <c r="F41" i="4"/>
  <c r="G31" i="9"/>
  <c r="F37" i="4"/>
  <c r="H35" i="9" l="1"/>
  <c r="G41" i="4"/>
  <c r="H31" i="9"/>
  <c r="G37" i="4"/>
  <c r="H39" i="9"/>
  <c r="G45" i="4"/>
  <c r="I31" i="9" l="1"/>
  <c r="H37" i="4"/>
  <c r="I39" i="9"/>
  <c r="H45" i="4"/>
  <c r="I35" i="9"/>
  <c r="H41" i="4"/>
  <c r="I45" i="4" l="1"/>
  <c r="J39" i="9"/>
  <c r="J45" i="4" s="1"/>
  <c r="I41" i="4"/>
  <c r="J35" i="9"/>
  <c r="J41" i="4" s="1"/>
  <c r="I37" i="4"/>
  <c r="J31" i="9"/>
  <c r="J37" i="4" s="1"/>
  <c r="I72" i="4"/>
  <c r="D48" i="1"/>
  <c r="E48" i="1"/>
  <c r="F48" i="1"/>
  <c r="G48" i="1"/>
  <c r="H48" i="1"/>
  <c r="I48" i="1"/>
  <c r="D49" i="1"/>
  <c r="E49" i="1"/>
  <c r="F49" i="1"/>
  <c r="G49" i="1"/>
  <c r="H49" i="1"/>
  <c r="I49" i="1"/>
  <c r="D50" i="1"/>
  <c r="E50" i="1"/>
  <c r="F50" i="1"/>
  <c r="G50" i="1"/>
  <c r="H50" i="1"/>
  <c r="I50" i="1"/>
  <c r="E51" i="1"/>
  <c r="F51" i="1"/>
  <c r="G51" i="1"/>
  <c r="H51" i="1"/>
  <c r="I51" i="1"/>
  <c r="D52" i="1"/>
  <c r="E52" i="1"/>
  <c r="F52" i="1"/>
  <c r="G52" i="1"/>
  <c r="H52" i="1"/>
  <c r="I52" i="1"/>
  <c r="D53" i="1"/>
  <c r="E53" i="1"/>
  <c r="F53" i="1"/>
  <c r="G53" i="1"/>
  <c r="H53" i="1"/>
  <c r="I53" i="1"/>
  <c r="D54" i="1"/>
  <c r="E54" i="1"/>
  <c r="F54" i="1"/>
  <c r="G54" i="1"/>
  <c r="H54" i="1"/>
  <c r="I54" i="1"/>
  <c r="D55" i="1"/>
  <c r="E55" i="1"/>
  <c r="F55" i="1"/>
  <c r="G55" i="1"/>
  <c r="H55" i="1"/>
  <c r="I55" i="1"/>
  <c r="D56" i="1"/>
  <c r="E56" i="1"/>
  <c r="F56" i="1"/>
  <c r="G56" i="1"/>
  <c r="H56" i="1"/>
  <c r="I56" i="1"/>
  <c r="D57" i="1"/>
  <c r="E57" i="1"/>
  <c r="F57" i="1"/>
  <c r="G57" i="1"/>
  <c r="H57" i="1"/>
  <c r="I57" i="1"/>
  <c r="E47" i="1"/>
  <c r="F47" i="1"/>
  <c r="G47" i="1"/>
  <c r="H47" i="1"/>
  <c r="I47" i="1"/>
  <c r="J62" i="1" s="1"/>
  <c r="C43" i="1"/>
  <c r="D43" i="1"/>
  <c r="E43" i="1"/>
  <c r="F43" i="1"/>
  <c r="G43" i="1"/>
  <c r="H43" i="1"/>
  <c r="I43" i="1"/>
  <c r="J71" i="4" l="1"/>
  <c r="J72" i="4"/>
  <c r="J73" i="4" l="1"/>
  <c r="C18" i="1"/>
  <c r="C4" i="6"/>
  <c r="D19" i="1"/>
  <c r="D4" i="6"/>
  <c r="D26" i="1"/>
  <c r="D27" i="1"/>
  <c r="D28" i="1"/>
  <c r="D22" i="1"/>
  <c r="D23" i="1"/>
  <c r="D24" i="1"/>
  <c r="D20" i="1"/>
  <c r="D25" i="1"/>
  <c r="D21" i="1"/>
  <c r="D18" i="1"/>
  <c r="C28" i="1"/>
  <c r="C25" i="1"/>
  <c r="C27" i="1"/>
  <c r="C26" i="1"/>
  <c r="C24" i="1"/>
  <c r="C22" i="1"/>
  <c r="C20" i="1"/>
  <c r="C23" i="1"/>
  <c r="C21" i="1"/>
  <c r="C19" i="1"/>
  <c r="E61" i="1" l="1"/>
  <c r="D61" i="1"/>
  <c r="D62" i="1"/>
  <c r="C29" i="1"/>
  <c r="D29" i="1"/>
  <c r="D63" i="1" l="1"/>
  <c r="D64" i="1" s="1"/>
  <c r="D65" i="1" l="1"/>
  <c r="D46" i="5"/>
  <c r="C46" i="5"/>
  <c r="C36" i="5"/>
  <c r="I7" i="6"/>
  <c r="H7" i="6"/>
  <c r="G7" i="6"/>
  <c r="F7" i="6"/>
  <c r="D7" i="6"/>
  <c r="C7" i="6"/>
  <c r="C26" i="5"/>
  <c r="H27" i="4"/>
  <c r="G27" i="4"/>
  <c r="F27" i="4"/>
  <c r="D27" i="4"/>
  <c r="C27" i="4"/>
  <c r="F23" i="4"/>
  <c r="E23" i="4"/>
  <c r="D23" i="4"/>
  <c r="E7" i="6"/>
  <c r="I11" i="2"/>
  <c r="H11" i="2"/>
  <c r="H13" i="5" s="1"/>
  <c r="G11" i="2"/>
  <c r="G13" i="5" s="1"/>
  <c r="F11" i="2"/>
  <c r="F13" i="5" s="1"/>
  <c r="E13" i="5"/>
  <c r="D11" i="2"/>
  <c r="D13" i="5" s="1"/>
  <c r="C11" i="2"/>
  <c r="C13" i="5" s="1"/>
  <c r="I5" i="6"/>
  <c r="G8" i="2"/>
  <c r="F8" i="2"/>
  <c r="E8" i="2"/>
  <c r="D8" i="2"/>
  <c r="I4" i="6"/>
  <c r="H15" i="1"/>
  <c r="H4" i="6" s="1"/>
  <c r="G15" i="1"/>
  <c r="G4" i="6" s="1"/>
  <c r="F15" i="1"/>
  <c r="F4" i="6" s="1"/>
  <c r="E15" i="1"/>
  <c r="E4" i="6" s="1"/>
  <c r="D66" i="4" l="1"/>
  <c r="D67" i="4"/>
  <c r="E66" i="4"/>
  <c r="E67" i="4"/>
  <c r="F66" i="4"/>
  <c r="F67" i="4"/>
  <c r="D47" i="5"/>
  <c r="C8" i="2"/>
  <c r="I13" i="5"/>
  <c r="I12" i="2"/>
  <c r="H8" i="2"/>
  <c r="H22" i="4"/>
  <c r="D66" i="1"/>
  <c r="H30" i="8"/>
  <c r="G31" i="8"/>
  <c r="I30" i="8"/>
  <c r="H31" i="8"/>
  <c r="I31" i="8"/>
  <c r="C35" i="8"/>
  <c r="C36" i="8" s="1"/>
  <c r="D30" i="8"/>
  <c r="G11" i="6"/>
  <c r="H24" i="8"/>
  <c r="H11" i="6" s="1"/>
  <c r="C32" i="4"/>
  <c r="C11" i="6"/>
  <c r="C18" i="6" s="1"/>
  <c r="C6" i="5" s="1"/>
  <c r="H5" i="6"/>
  <c r="H4" i="5" s="1"/>
  <c r="C5" i="6"/>
  <c r="G5" i="6"/>
  <c r="G4" i="5" s="1"/>
  <c r="D5" i="6"/>
  <c r="D4" i="5" s="1"/>
  <c r="F5" i="6"/>
  <c r="F4" i="5" s="1"/>
  <c r="E5" i="6"/>
  <c r="E4" i="5" s="1"/>
  <c r="G28" i="4"/>
  <c r="G66" i="4"/>
  <c r="C28" i="4"/>
  <c r="C66" i="4"/>
  <c r="H28" i="4"/>
  <c r="H66" i="4"/>
  <c r="H65" i="4"/>
  <c r="H62" i="4"/>
  <c r="H63" i="4"/>
  <c r="H64" i="4"/>
  <c r="F54" i="4"/>
  <c r="F28" i="4"/>
  <c r="D54" i="4"/>
  <c r="D28" i="4"/>
  <c r="E54" i="4"/>
  <c r="E28" i="4"/>
  <c r="H12" i="2"/>
  <c r="D12" i="2"/>
  <c r="F12" i="2"/>
  <c r="H26" i="1"/>
  <c r="H23" i="1"/>
  <c r="H21" i="1"/>
  <c r="I26" i="1"/>
  <c r="E21" i="1"/>
  <c r="H25" i="1"/>
  <c r="H18" i="1"/>
  <c r="I25" i="1"/>
  <c r="I21" i="1"/>
  <c r="F25" i="1"/>
  <c r="H27" i="1"/>
  <c r="H22" i="1"/>
  <c r="I28" i="1"/>
  <c r="I20" i="1"/>
  <c r="F23" i="1"/>
  <c r="F21" i="1"/>
  <c r="G25" i="1"/>
  <c r="H28" i="1"/>
  <c r="H24" i="1"/>
  <c r="H20" i="1"/>
  <c r="I24" i="1"/>
  <c r="E25" i="1"/>
  <c r="F27" i="1"/>
  <c r="F19" i="1"/>
  <c r="G21" i="1"/>
  <c r="H19" i="1"/>
  <c r="E26" i="1"/>
  <c r="E22" i="1"/>
  <c r="E18" i="1"/>
  <c r="F28" i="1"/>
  <c r="F24" i="1"/>
  <c r="F20" i="1"/>
  <c r="G26" i="1"/>
  <c r="G22" i="1"/>
  <c r="G18" i="1"/>
  <c r="E28" i="1"/>
  <c r="E24" i="1"/>
  <c r="E20" i="1"/>
  <c r="F26" i="1"/>
  <c r="F22" i="1"/>
  <c r="F18" i="1"/>
  <c r="G28" i="1"/>
  <c r="G24" i="1"/>
  <c r="G20" i="1"/>
  <c r="E27" i="1"/>
  <c r="E23" i="1"/>
  <c r="E19" i="1"/>
  <c r="G27" i="1"/>
  <c r="G23" i="1"/>
  <c r="G19" i="1"/>
  <c r="I6" i="6"/>
  <c r="I5" i="5" s="1"/>
  <c r="I22" i="1"/>
  <c r="C6" i="6"/>
  <c r="C5" i="5" s="1"/>
  <c r="C75" i="4"/>
  <c r="C76" i="4" s="1"/>
  <c r="C14" i="5" s="1"/>
  <c r="G6" i="6"/>
  <c r="G5" i="5" s="1"/>
  <c r="G53" i="4"/>
  <c r="G57" i="4"/>
  <c r="G61" i="4"/>
  <c r="G65" i="4"/>
  <c r="G54" i="4"/>
  <c r="G58" i="4"/>
  <c r="G62" i="4"/>
  <c r="G51" i="4"/>
  <c r="G55" i="4"/>
  <c r="G59" i="4"/>
  <c r="G63" i="4"/>
  <c r="G52" i="4"/>
  <c r="G56" i="4"/>
  <c r="G60" i="4"/>
  <c r="F22" i="4"/>
  <c r="F26" i="4"/>
  <c r="C65" i="4"/>
  <c r="C61" i="4"/>
  <c r="C57" i="4"/>
  <c r="C53" i="4"/>
  <c r="D62" i="4"/>
  <c r="D58" i="4"/>
  <c r="E63" i="4"/>
  <c r="E59" i="4"/>
  <c r="E55" i="4"/>
  <c r="E51" i="4"/>
  <c r="F64" i="4"/>
  <c r="F60" i="4"/>
  <c r="F56" i="4"/>
  <c r="F52" i="4"/>
  <c r="G64" i="4"/>
  <c r="D6" i="6"/>
  <c r="D5" i="5" s="1"/>
  <c r="H6" i="6"/>
  <c r="H5" i="5" s="1"/>
  <c r="H54" i="4"/>
  <c r="H58" i="4"/>
  <c r="H51" i="4"/>
  <c r="H55" i="4"/>
  <c r="H59" i="4"/>
  <c r="H52" i="4"/>
  <c r="H56" i="4"/>
  <c r="H60" i="4"/>
  <c r="H53" i="4"/>
  <c r="H57" i="4"/>
  <c r="H61" i="4"/>
  <c r="G22" i="4"/>
  <c r="C26" i="4"/>
  <c r="G26" i="4"/>
  <c r="C64" i="4"/>
  <c r="C60" i="4"/>
  <c r="C56" i="4"/>
  <c r="C52" i="4"/>
  <c r="D65" i="4"/>
  <c r="D61" i="4"/>
  <c r="D57" i="4"/>
  <c r="D53" i="4"/>
  <c r="E62" i="4"/>
  <c r="E58" i="4"/>
  <c r="F63" i="4"/>
  <c r="F59" i="4"/>
  <c r="F55" i="4"/>
  <c r="F51" i="4"/>
  <c r="E6" i="6"/>
  <c r="E5" i="5" s="1"/>
  <c r="D22" i="4"/>
  <c r="D26" i="4"/>
  <c r="E27" i="4"/>
  <c r="H26" i="4"/>
  <c r="H29" i="4" s="1"/>
  <c r="C63" i="4"/>
  <c r="C59" i="4"/>
  <c r="C55" i="4"/>
  <c r="C51" i="4"/>
  <c r="D64" i="4"/>
  <c r="D60" i="4"/>
  <c r="D56" i="4"/>
  <c r="D52" i="4"/>
  <c r="E65" i="4"/>
  <c r="E61" i="4"/>
  <c r="E57" i="4"/>
  <c r="E53" i="4"/>
  <c r="F62" i="4"/>
  <c r="F58" i="4"/>
  <c r="I27" i="1"/>
  <c r="I23" i="1"/>
  <c r="I19" i="1"/>
  <c r="I4" i="5"/>
  <c r="E12" i="2"/>
  <c r="G12" i="2"/>
  <c r="F6" i="6"/>
  <c r="F5" i="5" s="1"/>
  <c r="E22" i="4"/>
  <c r="E26" i="4"/>
  <c r="C62" i="4"/>
  <c r="C58" i="4"/>
  <c r="C54" i="4"/>
  <c r="D63" i="4"/>
  <c r="D59" i="4"/>
  <c r="D55" i="4"/>
  <c r="D51" i="4"/>
  <c r="E64" i="4"/>
  <c r="E60" i="4"/>
  <c r="E56" i="4"/>
  <c r="E52" i="4"/>
  <c r="F65" i="4"/>
  <c r="F61" i="4"/>
  <c r="F57" i="4"/>
  <c r="F53" i="4"/>
  <c r="E46" i="5"/>
  <c r="E47" i="5" s="1"/>
  <c r="E29" i="4" l="1"/>
  <c r="C29" i="4"/>
  <c r="H9" i="2"/>
  <c r="I9" i="2"/>
  <c r="J9" i="2"/>
  <c r="J61" i="1"/>
  <c r="J63" i="1" s="1"/>
  <c r="I61" i="1"/>
  <c r="E62" i="1"/>
  <c r="E63" i="1" s="1"/>
  <c r="E64" i="1" s="1"/>
  <c r="E65" i="1" s="1"/>
  <c r="I71" i="4"/>
  <c r="I73" i="4" s="1"/>
  <c r="G18" i="6"/>
  <c r="G6" i="5" s="1"/>
  <c r="H18" i="6"/>
  <c r="D29" i="4"/>
  <c r="H61" i="1"/>
  <c r="G62" i="1"/>
  <c r="H62" i="1"/>
  <c r="G61" i="1"/>
  <c r="F62" i="1"/>
  <c r="I62" i="1"/>
  <c r="F61" i="1"/>
  <c r="C15" i="5"/>
  <c r="I11" i="6"/>
  <c r="I32" i="8"/>
  <c r="H32" i="8"/>
  <c r="C8" i="6"/>
  <c r="C4" i="5"/>
  <c r="C7" i="5" s="1"/>
  <c r="I9" i="6"/>
  <c r="I8" i="6"/>
  <c r="D8" i="6"/>
  <c r="E8" i="6"/>
  <c r="H9" i="6"/>
  <c r="H12" i="6" s="1"/>
  <c r="H8" i="6"/>
  <c r="G8" i="6"/>
  <c r="H29" i="1"/>
  <c r="D68" i="4"/>
  <c r="C68" i="4"/>
  <c r="I29" i="1"/>
  <c r="F9" i="6"/>
  <c r="D9" i="6"/>
  <c r="E9" i="6"/>
  <c r="E29" i="1"/>
  <c r="C9" i="2"/>
  <c r="C35" i="5" s="1"/>
  <c r="F9" i="2"/>
  <c r="G68" i="4"/>
  <c r="F8" i="6"/>
  <c r="F46" i="5"/>
  <c r="F47" i="5" s="1"/>
  <c r="H68" i="4"/>
  <c r="E68" i="4"/>
  <c r="F29" i="4"/>
  <c r="D72" i="4"/>
  <c r="F29" i="1"/>
  <c r="G9" i="6"/>
  <c r="G12" i="6" s="1"/>
  <c r="C9" i="6"/>
  <c r="C12" i="6" s="1"/>
  <c r="G29" i="1"/>
  <c r="D9" i="2"/>
  <c r="F68" i="4"/>
  <c r="G29" i="4"/>
  <c r="D10" i="2" l="1"/>
  <c r="J35" i="5"/>
  <c r="J10" i="2"/>
  <c r="I15" i="6"/>
  <c r="I16" i="6" s="1"/>
  <c r="I12" i="6"/>
  <c r="I18" i="6"/>
  <c r="I6" i="5" s="1"/>
  <c r="H10" i="6"/>
  <c r="H15" i="6"/>
  <c r="H16" i="6" s="1"/>
  <c r="H19" i="6" s="1"/>
  <c r="H6" i="5"/>
  <c r="H7" i="5" s="1"/>
  <c r="H8" i="5" s="1"/>
  <c r="I10" i="6"/>
  <c r="H35" i="5"/>
  <c r="E9" i="2"/>
  <c r="E10" i="2" s="1"/>
  <c r="D35" i="5"/>
  <c r="G46" i="5"/>
  <c r="G47" i="5" s="1"/>
  <c r="G9" i="2"/>
  <c r="E71" i="4"/>
  <c r="G15" i="6"/>
  <c r="G16" i="6" s="1"/>
  <c r="G19" i="6" s="1"/>
  <c r="G10" i="6"/>
  <c r="C10" i="6"/>
  <c r="C15" i="6"/>
  <c r="C16" i="6" s="1"/>
  <c r="C19" i="6" s="1"/>
  <c r="F35" i="5"/>
  <c r="D10" i="6"/>
  <c r="D15" i="6"/>
  <c r="D16" i="6" s="1"/>
  <c r="E15" i="6"/>
  <c r="E16" i="6" s="1"/>
  <c r="E10" i="6"/>
  <c r="F10" i="6"/>
  <c r="F15" i="6"/>
  <c r="F16" i="6" s="1"/>
  <c r="D71" i="4"/>
  <c r="D73" i="4" s="1"/>
  <c r="D74" i="4" s="1"/>
  <c r="I19" i="6" l="1"/>
  <c r="E72" i="4"/>
  <c r="E73" i="4" s="1"/>
  <c r="E74" i="4" s="1"/>
  <c r="F10" i="2"/>
  <c r="E35" i="5"/>
  <c r="H10" i="2"/>
  <c r="D75" i="4"/>
  <c r="D76" i="4" s="1"/>
  <c r="D36" i="5"/>
  <c r="F72" i="4"/>
  <c r="G35" i="5"/>
  <c r="G10" i="2"/>
  <c r="I35" i="5"/>
  <c r="I10" i="2"/>
  <c r="H46" i="5"/>
  <c r="H47" i="5" s="1"/>
  <c r="I46" i="5"/>
  <c r="J47" i="5" s="1"/>
  <c r="I47" i="5" l="1"/>
  <c r="D25" i="5"/>
  <c r="G71" i="4"/>
  <c r="F71" i="4"/>
  <c r="F73" i="4" s="1"/>
  <c r="F74" i="4" s="1"/>
  <c r="D14" i="5"/>
  <c r="D77" i="4"/>
  <c r="C8" i="5"/>
  <c r="C9" i="5" s="1"/>
  <c r="C11" i="5"/>
  <c r="C33" i="5" s="1"/>
  <c r="C10" i="5"/>
  <c r="F63" i="1"/>
  <c r="F64" i="1" s="1"/>
  <c r="C12" i="5"/>
  <c r="C34" i="5" s="1"/>
  <c r="E25" i="5"/>
  <c r="E36" i="5"/>
  <c r="E75" i="4"/>
  <c r="E76" i="4" s="1"/>
  <c r="G72" i="4" l="1"/>
  <c r="G73" i="4" s="1"/>
  <c r="G74" i="4" s="1"/>
  <c r="C32" i="5"/>
  <c r="E66" i="1"/>
  <c r="E77" i="4"/>
  <c r="E14" i="5"/>
  <c r="F65" i="1"/>
  <c r="H71" i="4"/>
  <c r="F75" i="4"/>
  <c r="F76" i="4" s="1"/>
  <c r="F36" i="5"/>
  <c r="F25" i="5" l="1"/>
  <c r="F66" i="1"/>
  <c r="G36" i="5"/>
  <c r="G75" i="4"/>
  <c r="G76" i="4" s="1"/>
  <c r="H72" i="4"/>
  <c r="H73" i="4" s="1"/>
  <c r="H74" i="4" s="1"/>
  <c r="I74" i="4" s="1"/>
  <c r="G63" i="1"/>
  <c r="G64" i="1" s="1"/>
  <c r="F14" i="5"/>
  <c r="F77" i="4"/>
  <c r="I75" i="4" l="1"/>
  <c r="I76" i="4" s="1"/>
  <c r="J74" i="4"/>
  <c r="H63" i="1"/>
  <c r="H64" i="1" s="1"/>
  <c r="H75" i="4"/>
  <c r="H76" i="4" s="1"/>
  <c r="H36" i="5"/>
  <c r="G65" i="1"/>
  <c r="G77" i="4"/>
  <c r="G14" i="5"/>
  <c r="I77" i="4" l="1"/>
  <c r="J75" i="4"/>
  <c r="J76" i="4" s="1"/>
  <c r="J14" i="5" s="1"/>
  <c r="J36" i="5"/>
  <c r="G25" i="5"/>
  <c r="G66" i="1"/>
  <c r="I36" i="5"/>
  <c r="H65" i="1"/>
  <c r="H25" i="5" s="1"/>
  <c r="H14" i="5"/>
  <c r="H77" i="4"/>
  <c r="J77" i="4" l="1"/>
  <c r="H66" i="1"/>
  <c r="I63" i="1"/>
  <c r="I64" i="1" s="1"/>
  <c r="I14" i="5"/>
  <c r="I65" i="1" l="1"/>
  <c r="I66" i="1" s="1"/>
  <c r="J64" i="1"/>
  <c r="J65" i="1" s="1"/>
  <c r="G7" i="5"/>
  <c r="G12" i="5" s="1"/>
  <c r="G34" i="5" s="1"/>
  <c r="I25" i="5" l="1"/>
  <c r="J66" i="1"/>
  <c r="J25" i="5"/>
  <c r="H12" i="5"/>
  <c r="H34" i="5" s="1"/>
  <c r="G8" i="5"/>
  <c r="G9" i="5" s="1"/>
  <c r="G10" i="5"/>
  <c r="G11" i="5"/>
  <c r="G33" i="5" s="1"/>
  <c r="I7" i="5" l="1"/>
  <c r="I12" i="5" s="1"/>
  <c r="I34" i="5" s="1"/>
  <c r="G32" i="5"/>
  <c r="H9" i="5"/>
  <c r="H10" i="5"/>
  <c r="H11" i="5"/>
  <c r="H33" i="5" s="1"/>
  <c r="H32" i="5" l="1"/>
  <c r="I8" i="5"/>
  <c r="I9" i="5" s="1"/>
  <c r="I10" i="5"/>
  <c r="I11" i="5"/>
  <c r="I33" i="5" s="1"/>
  <c r="I32" i="5" l="1"/>
  <c r="F31" i="8"/>
  <c r="F24" i="8"/>
  <c r="F11" i="6" s="1"/>
  <c r="G30" i="8"/>
  <c r="G32" i="8" s="1"/>
  <c r="F18" i="6" l="1"/>
  <c r="F6" i="5" s="1"/>
  <c r="F12" i="6"/>
  <c r="F19" i="6" l="1"/>
  <c r="F7" i="5"/>
  <c r="F10" i="5" l="1"/>
  <c r="F11" i="5"/>
  <c r="F33" i="5" s="1"/>
  <c r="F8" i="5"/>
  <c r="F9" i="5" s="1"/>
  <c r="F12" i="5"/>
  <c r="F34" i="5" s="1"/>
  <c r="F32" i="5" l="1"/>
  <c r="F30" i="8" l="1"/>
  <c r="F32" i="8" s="1"/>
  <c r="D24" i="8"/>
  <c r="D11" i="6" s="1"/>
  <c r="D12" i="6" s="1"/>
  <c r="E31" i="8"/>
  <c r="E24" i="8"/>
  <c r="E11" i="6" s="1"/>
  <c r="E30" i="8"/>
  <c r="D31" i="8"/>
  <c r="D32" i="8" s="1"/>
  <c r="D33" i="8" s="1"/>
  <c r="E18" i="6" l="1"/>
  <c r="E19" i="6" s="1"/>
  <c r="E12" i="6"/>
  <c r="E32" i="8"/>
  <c r="E33" i="8" s="1"/>
  <c r="D37" i="5"/>
  <c r="D38" i="5" s="1"/>
  <c r="D35" i="8"/>
  <c r="D36" i="8" s="1"/>
  <c r="D15" i="5" s="1"/>
  <c r="D16" i="5" s="1"/>
  <c r="D18" i="6"/>
  <c r="E6" i="5" l="1"/>
  <c r="E7" i="5" s="1"/>
  <c r="E12" i="5" s="1"/>
  <c r="E34" i="5" s="1"/>
  <c r="D19" i="6"/>
  <c r="D6" i="5"/>
  <c r="E37" i="5"/>
  <c r="F33" i="8"/>
  <c r="E35" i="8"/>
  <c r="E36" i="8" s="1"/>
  <c r="E15" i="5" s="1"/>
  <c r="F37" i="5" l="1"/>
  <c r="F39" i="5" s="1"/>
  <c r="F35" i="8"/>
  <c r="F36" i="8" s="1"/>
  <c r="F15" i="5" s="1"/>
  <c r="F17" i="5" s="1"/>
  <c r="G33" i="8"/>
  <c r="D7" i="5"/>
  <c r="D12" i="5" s="1"/>
  <c r="D34" i="5" s="1"/>
  <c r="E10" i="5"/>
  <c r="E11" i="5"/>
  <c r="E33" i="5" s="1"/>
  <c r="E8" i="5"/>
  <c r="E9" i="5" s="1"/>
  <c r="E17" i="5" l="1"/>
  <c r="F16" i="5"/>
  <c r="F18" i="5" s="1"/>
  <c r="E32" i="5"/>
  <c r="D10" i="5"/>
  <c r="D11" i="5"/>
  <c r="D33" i="5" s="1"/>
  <c r="D8" i="5"/>
  <c r="D9" i="5" s="1"/>
  <c r="G37" i="5"/>
  <c r="H33" i="8"/>
  <c r="G35" i="8"/>
  <c r="G36" i="8" s="1"/>
  <c r="G15" i="5" s="1"/>
  <c r="H37" i="5" l="1"/>
  <c r="H35" i="8"/>
  <c r="H36" i="8" s="1"/>
  <c r="H15" i="5" s="1"/>
  <c r="I33" i="8"/>
  <c r="G38" i="5"/>
  <c r="G39" i="5"/>
  <c r="G16" i="5"/>
  <c r="G17" i="5"/>
  <c r="D32" i="5"/>
  <c r="E16" i="5"/>
  <c r="E18" i="5" s="1"/>
  <c r="D17" i="5"/>
  <c r="D18" i="5" s="1"/>
  <c r="D19" i="5" s="1"/>
  <c r="E39" i="5"/>
  <c r="F38" i="5"/>
  <c r="F40" i="5" s="1"/>
  <c r="G18" i="5" l="1"/>
  <c r="G40" i="5"/>
  <c r="E38" i="5"/>
  <c r="E40" i="5" s="1"/>
  <c r="D39" i="5"/>
  <c r="D40" i="5" s="1"/>
  <c r="D41" i="5" s="1"/>
  <c r="I37" i="5"/>
  <c r="I35" i="8"/>
  <c r="I36" i="8" s="1"/>
  <c r="I15" i="5" s="1"/>
  <c r="E19" i="5"/>
  <c r="D20" i="5"/>
  <c r="D24" i="5" s="1"/>
  <c r="D26" i="5" s="1"/>
  <c r="D27" i="5" s="1"/>
  <c r="H16" i="5"/>
  <c r="H17" i="5"/>
  <c r="H38" i="5"/>
  <c r="H39" i="5"/>
  <c r="H40" i="5" l="1"/>
  <c r="H18" i="5"/>
  <c r="F19" i="5"/>
  <c r="E20" i="5"/>
  <c r="E24" i="5" s="1"/>
  <c r="E26" i="5" s="1"/>
  <c r="E27" i="5" s="1"/>
  <c r="I17" i="5"/>
  <c r="I16" i="5"/>
  <c r="I39" i="5"/>
  <c r="I38" i="5"/>
  <c r="D42" i="5"/>
  <c r="D43" i="5" s="1"/>
  <c r="E41" i="5"/>
  <c r="I40" i="5" l="1"/>
  <c r="I18" i="5"/>
  <c r="F41" i="5"/>
  <c r="E42" i="5"/>
  <c r="E43" i="5" s="1"/>
  <c r="E49" i="5" s="1"/>
  <c r="F20" i="5"/>
  <c r="F24" i="5" s="1"/>
  <c r="F26" i="5" s="1"/>
  <c r="F27" i="5" s="1"/>
  <c r="G19" i="5"/>
  <c r="D49" i="5"/>
  <c r="G41" i="5" l="1"/>
  <c r="F42" i="5"/>
  <c r="F43" i="5" s="1"/>
  <c r="H19" i="5"/>
  <c r="G20" i="5"/>
  <c r="G24" i="5" s="1"/>
  <c r="G26" i="5" s="1"/>
  <c r="I19" i="5" l="1"/>
  <c r="H20" i="5"/>
  <c r="H24" i="5" s="1"/>
  <c r="H26" i="5" s="1"/>
  <c r="H27" i="5" s="1"/>
  <c r="H41" i="5"/>
  <c r="G42" i="5"/>
  <c r="G43" i="5" s="1"/>
  <c r="G49" i="5" s="1"/>
  <c r="F49" i="5"/>
  <c r="H42" i="5" l="1"/>
  <c r="H43" i="5" s="1"/>
  <c r="H49" i="5" s="1"/>
  <c r="I41" i="5"/>
  <c r="I20" i="5"/>
  <c r="I24" i="5" s="1"/>
  <c r="I26" i="5" s="1"/>
  <c r="I27" i="5" s="1"/>
  <c r="I42" i="5" l="1"/>
  <c r="I43" i="5" s="1"/>
  <c r="I49" i="5" s="1"/>
  <c r="J7" i="8" l="1"/>
  <c r="J24" i="8" s="1"/>
  <c r="J11" i="6" s="1"/>
  <c r="J18" i="6" l="1"/>
  <c r="J12" i="6"/>
  <c r="J31" i="8"/>
  <c r="J32" i="8" s="1"/>
  <c r="J33" i="8" s="1"/>
  <c r="J37" i="5" s="1"/>
  <c r="J38" i="5" s="1"/>
  <c r="J35" i="8" l="1"/>
  <c r="J36" i="8" s="1"/>
  <c r="J15" i="5" s="1"/>
  <c r="J16" i="5" s="1"/>
  <c r="J6" i="5"/>
  <c r="J19" i="6"/>
  <c r="J7" i="5" l="1"/>
  <c r="J8" i="5" l="1"/>
  <c r="J9" i="5" s="1"/>
  <c r="J11" i="5"/>
  <c r="J33" i="5" s="1"/>
  <c r="J10" i="5"/>
  <c r="J12" i="5"/>
  <c r="J34" i="5" s="1"/>
  <c r="J32" i="5" l="1"/>
  <c r="J39" i="5" s="1"/>
  <c r="J40" i="5" s="1"/>
  <c r="J41" i="5" s="1"/>
  <c r="J42" i="5" s="1"/>
  <c r="J43" i="5" s="1"/>
  <c r="J17" i="5"/>
  <c r="J18" i="5" s="1"/>
  <c r="J19" i="5" s="1"/>
  <c r="J20" i="5" s="1"/>
  <c r="J24" i="5" s="1"/>
  <c r="J26" i="5" s="1"/>
  <c r="J27" i="5" s="1"/>
  <c r="J49" i="5" l="1"/>
  <c r="J50" i="5"/>
  <c r="G50" i="5" l="1"/>
  <c r="H48" i="5"/>
  <c r="E48" i="5"/>
  <c r="F48" i="5"/>
  <c r="I50" i="5"/>
  <c r="H50" i="5"/>
  <c r="J48" i="5"/>
  <c r="D50" i="5"/>
  <c r="D48" i="5"/>
  <c r="F50" i="5"/>
  <c r="I48" i="5"/>
  <c r="E50" i="5"/>
  <c r="G48" i="5"/>
</calcChain>
</file>

<file path=xl/sharedStrings.xml><?xml version="1.0" encoding="utf-8"?>
<sst xmlns="http://schemas.openxmlformats.org/spreadsheetml/2006/main" count="298" uniqueCount="163">
  <si>
    <t>Total</t>
  </si>
  <si>
    <t>EBITDA</t>
  </si>
  <si>
    <t>EBIT</t>
  </si>
  <si>
    <t>X-Factor</t>
  </si>
  <si>
    <t>Total Opex</t>
  </si>
  <si>
    <t xml:space="preserve">Materials </t>
  </si>
  <si>
    <t>Cost of Capital</t>
  </si>
  <si>
    <t xml:space="preserve"> X&amp;Z Factor </t>
  </si>
  <si>
    <t>Trimiteri de corespondeta interne recomandate</t>
  </si>
  <si>
    <t>Trimiteri de corespondenta interne</t>
  </si>
  <si>
    <t>Trimiteri de corespondenta externa</t>
  </si>
  <si>
    <t>Trimiteri de corespondeta externe recomandate</t>
  </si>
  <si>
    <t>colete nationale</t>
  </si>
  <si>
    <t>colete internationale</t>
  </si>
  <si>
    <t>Corespondeta AR</t>
  </si>
  <si>
    <t>Alte activitati</t>
  </si>
  <si>
    <t>Venituri totale</t>
  </si>
  <si>
    <t>Cecograme</t>
  </si>
  <si>
    <t>Trimiteri de corespondență externă cu valoare declarată</t>
  </si>
  <si>
    <t>Trimiteri de corespondeță internă cu valoare declarată</t>
  </si>
  <si>
    <t>Cantitati</t>
  </si>
  <si>
    <t>TOTAL</t>
  </si>
  <si>
    <t>Număr angajați</t>
  </si>
  <si>
    <t>Cheltuieli din exploatare</t>
  </si>
  <si>
    <t>Amortizarea și deprecierea imobilizărilor</t>
  </si>
  <si>
    <t>Amortizare</t>
  </si>
  <si>
    <t>Personal</t>
  </si>
  <si>
    <t>Imobilizări corporale</t>
  </si>
  <si>
    <t>Imobilizări necorporale</t>
  </si>
  <si>
    <t>Active curente</t>
  </si>
  <si>
    <t>Total active curente</t>
  </si>
  <si>
    <t>Chirii</t>
  </si>
  <si>
    <t>Utilități</t>
  </si>
  <si>
    <t>Mărfuri</t>
  </si>
  <si>
    <t>Transport</t>
  </si>
  <si>
    <t>Administrații straine</t>
  </si>
  <si>
    <t>Comisioane</t>
  </si>
  <si>
    <t>Consumabile</t>
  </si>
  <si>
    <t>Impozite și taxe</t>
  </si>
  <si>
    <t>Întretinere</t>
  </si>
  <si>
    <t>Obiecte de inventar</t>
  </si>
  <si>
    <t>Alte servicii terți</t>
  </si>
  <si>
    <t>Alte cheltuieli operaționale</t>
  </si>
  <si>
    <t>Prorata TVA</t>
  </si>
  <si>
    <t>Materii prime</t>
  </si>
  <si>
    <t>Diurna și deplasări</t>
  </si>
  <si>
    <t>Echipament de lucru</t>
  </si>
  <si>
    <t>Comunicații</t>
  </si>
  <si>
    <t xml:space="preserve"> Stocuri</t>
  </si>
  <si>
    <t xml:space="preserve"> Creanțe</t>
  </si>
  <si>
    <t xml:space="preserve"> Numerar și echivalente de numerar</t>
  </si>
  <si>
    <t>Datorii curente</t>
  </si>
  <si>
    <t>Venituri inregistrate in avans (pana la un an)</t>
  </si>
  <si>
    <t>Subventii pentru investitii ( pana la un an)</t>
  </si>
  <si>
    <t>Provizioane pentru riscuri și cheltuieli</t>
  </si>
  <si>
    <t>Toatal datorii pe termen scurt</t>
  </si>
  <si>
    <t>Active imobilizate</t>
  </si>
  <si>
    <t>Total active imobilizate</t>
  </si>
  <si>
    <t>Capital angajat</t>
  </si>
  <si>
    <t>Cheltuieli salariale</t>
  </si>
  <si>
    <t>Venituri</t>
  </si>
  <si>
    <t>Costuri salariale</t>
  </si>
  <si>
    <t xml:space="preserve">Alte costuri operaționale </t>
  </si>
  <si>
    <t>Costul capitalului realizat</t>
  </si>
  <si>
    <t>EBIT reglementat</t>
  </si>
  <si>
    <t>Necesar/Surplus EBIT</t>
  </si>
  <si>
    <t>Energie electrica, gaze si incalzire centrala</t>
  </si>
  <si>
    <t>Productie industriala</t>
  </si>
  <si>
    <t>Servicii</t>
  </si>
  <si>
    <t>TVA reglementat (maxim)</t>
  </si>
  <si>
    <t>Posta si telecomunicatii</t>
  </si>
  <si>
    <t>IPC</t>
  </si>
  <si>
    <t>Transport rutier</t>
  </si>
  <si>
    <t>Total cheltuieli</t>
  </si>
  <si>
    <t>Alte active curente</t>
  </si>
  <si>
    <t>Forța de muncă și prețul forței de muncă</t>
  </si>
  <si>
    <t>Indicele prețului forței de muncă</t>
  </si>
  <si>
    <t>Variația prețului muncii</t>
  </si>
  <si>
    <t>Indice forță de muncă (număr angajați)</t>
  </si>
  <si>
    <t>Indicele de creștere a forței de muncă</t>
  </si>
  <si>
    <t>Indicele de preț pentru materiale</t>
  </si>
  <si>
    <t>Date de intrare</t>
  </si>
  <si>
    <t xml:space="preserve">Indicele Laspeyres  </t>
  </si>
  <si>
    <t>Indicele Paasche</t>
  </si>
  <si>
    <t xml:space="preserve">Indicele Fischer </t>
  </si>
  <si>
    <t>Cantitatea de materiale</t>
  </si>
  <si>
    <t>Rata de creștere a consumului de materiale</t>
  </si>
  <si>
    <t>TOTAL Cheltuieli operaționale</t>
  </si>
  <si>
    <t>Indicele prețurilor</t>
  </si>
  <si>
    <t>Costul capitalului reglementat</t>
  </si>
  <si>
    <t>Indice costul capitalului</t>
  </si>
  <si>
    <t>Calculare X-Factor</t>
  </si>
  <si>
    <t>Pondere costuri salariale</t>
  </si>
  <si>
    <t>Pondere costuri materiale</t>
  </si>
  <si>
    <t>Pondere costul capitalului</t>
  </si>
  <si>
    <t>Indice materiale</t>
  </si>
  <si>
    <t>Indice Laspeyres factori de producție</t>
  </si>
  <si>
    <t>Indice Paasche factori de producție</t>
  </si>
  <si>
    <t>Indice Fischer factori de producție</t>
  </si>
  <si>
    <t>Rata de creștere a producției</t>
  </si>
  <si>
    <t>Rata de creștere a factorilor de producție</t>
  </si>
  <si>
    <t>Rata de creștere a producțivității CNPR</t>
  </si>
  <si>
    <t>Rata de creștere a productivității la nivel național</t>
  </si>
  <si>
    <t>Indice industria bunurilor de capital</t>
  </si>
  <si>
    <t>industria bunurilor de capital</t>
  </si>
  <si>
    <t>IEȘIRI</t>
  </si>
  <si>
    <t>Rata de creștere a capitalului</t>
  </si>
  <si>
    <t>Cantitate capital (active imobilizate)</t>
  </si>
  <si>
    <t>Total trimiteri export</t>
  </si>
  <si>
    <t>cost mediu pe trimitere cu administrațiile straine</t>
  </si>
  <si>
    <t>Ponderea in venituri</t>
  </si>
  <si>
    <t>calculat pe baza datelor CNPR</t>
  </si>
  <si>
    <t>Categorii de cheltuieli</t>
  </si>
  <si>
    <t>Indicele forței de muncă</t>
  </si>
  <si>
    <t>Costul mediu pe angajat</t>
  </si>
  <si>
    <t>Indice de creștere a consumului de materiale</t>
  </si>
  <si>
    <t>Venituri anuale (RON)</t>
  </si>
  <si>
    <t>Evoluția numărului de trimiteri</t>
  </si>
  <si>
    <t>Evoluția numărului de trimiteri (in dicator agregat)</t>
  </si>
  <si>
    <t>Indicele Laspeyres</t>
  </si>
  <si>
    <t>Indice Fischer</t>
  </si>
  <si>
    <t>Indice Fischer cu bază fixă</t>
  </si>
  <si>
    <t>Indicii prețurilor</t>
  </si>
  <si>
    <t>Indicele prețurilor de consum</t>
  </si>
  <si>
    <t>Indicele prețurilor producției industriale</t>
  </si>
  <si>
    <t>Indici cu bază fixă (2013 -100%)</t>
  </si>
  <si>
    <t>Industria bunurilor de capital</t>
  </si>
  <si>
    <t xml:space="preserve">Indicele de preț utilizat </t>
  </si>
  <si>
    <t>Indicele Fischer cu bază fixă</t>
  </si>
  <si>
    <t>Rata de creștere a activelor imobilizate</t>
  </si>
  <si>
    <t>Indice Laspeyres</t>
  </si>
  <si>
    <t>Indice Paasche</t>
  </si>
  <si>
    <t>Indice Fischer Capital Input Goods Price Index</t>
  </si>
  <si>
    <t>Analiză performanță</t>
  </si>
  <si>
    <t>Rezultate financiare</t>
  </si>
  <si>
    <t>Excedent/necesar venituri</t>
  </si>
  <si>
    <t>Indice Fischer factori de producție cu bază fixă</t>
  </si>
  <si>
    <t>Rata de creștere a productivității</t>
  </si>
  <si>
    <t>Calculare Z-Factor</t>
  </si>
  <si>
    <t xml:space="preserve">Indice prețului forței de muncă </t>
  </si>
  <si>
    <t>Indice costurilor materiale</t>
  </si>
  <si>
    <t>Indice capital</t>
  </si>
  <si>
    <t xml:space="preserve">Indice Paasche </t>
  </si>
  <si>
    <t xml:space="preserve">Indice Fischer </t>
  </si>
  <si>
    <t>Rata de creștere a prețurilor factorilor de producție</t>
  </si>
  <si>
    <t xml:space="preserve">Z-Factor </t>
  </si>
  <si>
    <t>Rezultate</t>
  </si>
  <si>
    <t>Creștere IPC</t>
  </si>
  <si>
    <t>IPC anual - (X+Z)</t>
  </si>
  <si>
    <t>IPC curent - (medie X + medie Z)</t>
  </si>
  <si>
    <t>IPC anual - medie X</t>
  </si>
  <si>
    <t>Ponderea în total cheltuieli, exclusiv salarii si amortizare</t>
  </si>
  <si>
    <t>Total cheltuieli operaționale, exclusiv cheltuieli cu amortizarea și deprecierea imobilizărilor</t>
  </si>
  <si>
    <t>Total cheltuieli materiale</t>
  </si>
  <si>
    <t>Alte cheltuieli operationale</t>
  </si>
  <si>
    <t>Investiții imobiliare și alte active imobilizate</t>
  </si>
  <si>
    <t>Indice costul capitalului reglementat</t>
  </si>
  <si>
    <t>Total cheltuieli cu forța de muncă</t>
  </si>
  <si>
    <t>Amortizare + WACC reglementat</t>
  </si>
  <si>
    <t>Medie 2013-2020</t>
  </si>
  <si>
    <t>Datorii (pe termen scurt și lung)</t>
  </si>
  <si>
    <t>Diurna reglementata (HG 714/2018; Ordin MFP 60/2015)</t>
  </si>
  <si>
    <t>Legenda: Din motive de confidențialitate, celulele marcate cu gri, precum si cele conexe acestora, sunt populate cu date aleatorii.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</si>
</sst>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(* #,##0.00_);_(* \(#,##0.00\);_(* &quot;-&quot;??_);_(@_)"/>
    <numFmt numFmtId="164" formatCode="_-* #,##0\ _€_-;\-* #,##0\ _€_-;_-* &quot;-&quot;\ _€_-;_-@_-"/>
    <numFmt numFmtId="165" formatCode="_-* #,##0.00\ _€_-;\-* #,##0.00\ _€_-;_-* &quot;-&quot;??\ _€_-;_-@_-"/>
    <numFmt numFmtId="166" formatCode="_-* #,##0\ _€_-;\-* #,##0\ _€_-;_-* &quot;-&quot;??\ _€_-;_-@_-"/>
    <numFmt numFmtId="167" formatCode="#,##0.0"/>
    <numFmt numFmtId="168" formatCode="0.0"/>
    <numFmt numFmtId="169" formatCode="_-* #,##0.0000\ _€_-;\-* #,##0.0000\ _€_-;_-* &quot;-&quot;??\ _€_-;_-@_-"/>
    <numFmt numFmtId="170" formatCode="_-* #,##0.0000\ _€_-;\-* #,##0.0000\ _€_-;_-* &quot;-&quot;????\ _€_-;_-@_-"/>
    <numFmt numFmtId="171" formatCode="_-* #,##0\ _€_-;\-* #,##0\ _€_-;_-* &quot;-&quot;????\ _€_-;_-@_-"/>
    <numFmt numFmtId="172" formatCode="_-* #,##0.0\ _l_e_i_-;\-* #,##0.0\ _l_e_i_-;_-* &quot;-&quot;?\ _l_e_i_-;_-@_-"/>
    <numFmt numFmtId="173" formatCode="_-* #,##0.0000\ _l_e_i_-;\-* #,##0.0000\ _l_e_i_-;_-* &quot;-&quot;?\ _l_e_i_-;_-@_-"/>
    <numFmt numFmtId="174" formatCode="_-* #,##0.000\ _€_-;\-* #,##0.000\ _€_-;_-* &quot;-&quot;\ _€_-;_-@_-"/>
    <numFmt numFmtId="175" formatCode="0.0000"/>
    <numFmt numFmtId="176" formatCode="_(* #,##0_);_(* \(#,##0\);_(* &quot;-&quot;??_);_(@_)"/>
    <numFmt numFmtId="177" formatCode="#,##0.0000_);\(#,##0.0000\)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4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indexed="9"/>
      <name val="Arial"/>
      <family val="2"/>
    </font>
    <font>
      <sz val="9"/>
      <name val="Arial"/>
      <family val="2"/>
    </font>
    <font>
      <sz val="8"/>
      <color indexed="55"/>
      <name val="Arial"/>
      <family val="2"/>
    </font>
    <font>
      <b/>
      <sz val="8"/>
      <name val="Arial"/>
      <family val="2"/>
    </font>
    <font>
      <b/>
      <sz val="9"/>
      <color indexed="9"/>
      <name val="Arial"/>
      <family val="2"/>
    </font>
    <font>
      <b/>
      <sz val="8"/>
      <color indexed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4"/>
      <color indexed="41"/>
      <name val="Arial"/>
      <family val="2"/>
    </font>
    <font>
      <b/>
      <sz val="14"/>
      <color indexed="41"/>
      <name val="Arial"/>
      <family val="2"/>
    </font>
    <font>
      <sz val="10"/>
      <name val="Arial"/>
      <family val="2"/>
      <charset val="238"/>
    </font>
    <font>
      <sz val="8"/>
      <color rgb="FFFF0000"/>
      <name val="Arial"/>
      <family val="2"/>
    </font>
    <font>
      <b/>
      <sz val="10"/>
      <color indexed="4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8"/>
      <color theme="0"/>
      <name val="Arial"/>
      <family val="2"/>
    </font>
    <font>
      <b/>
      <sz val="11"/>
      <color indexed="9"/>
      <name val="Arial"/>
      <family val="2"/>
    </font>
    <font>
      <b/>
      <sz val="11"/>
      <name val="Arial"/>
      <family val="2"/>
    </font>
    <font>
      <b/>
      <sz val="8"/>
      <color theme="5" tint="-0.249977111117893"/>
      <name val="Arial"/>
      <family val="2"/>
    </font>
    <font>
      <b/>
      <sz val="9"/>
      <color theme="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9">
    <xf numFmtId="0" fontId="0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>
      <alignment vertical="top"/>
    </xf>
    <xf numFmtId="0" fontId="19" fillId="0" borderId="0"/>
    <xf numFmtId="0" fontId="19" fillId="0" borderId="0"/>
    <xf numFmtId="0" fontId="19" fillId="0" borderId="0"/>
    <xf numFmtId="165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9" fillId="0" borderId="0"/>
  </cellStyleXfs>
  <cellXfs count="325">
    <xf numFmtId="0" fontId="0" fillId="0" borderId="0" xfId="0"/>
    <xf numFmtId="0" fontId="3" fillId="2" borderId="0" xfId="0" applyFont="1" applyFill="1"/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/>
    <xf numFmtId="0" fontId="8" fillId="0" borderId="4" xfId="0" applyFont="1" applyBorder="1"/>
    <xf numFmtId="0" fontId="7" fillId="2" borderId="0" xfId="0" applyFont="1" applyFill="1"/>
    <xf numFmtId="0" fontId="10" fillId="2" borderId="0" xfId="0" applyFont="1" applyFill="1"/>
    <xf numFmtId="166" fontId="7" fillId="2" borderId="0" xfId="6" applyNumberFormat="1" applyFont="1" applyFill="1" applyBorder="1"/>
    <xf numFmtId="0" fontId="8" fillId="2" borderId="0" xfId="0" applyFont="1" applyFill="1" applyBorder="1"/>
    <xf numFmtId="10" fontId="12" fillId="2" borderId="0" xfId="0" applyNumberFormat="1" applyFont="1" applyFill="1" applyBorder="1"/>
    <xf numFmtId="10" fontId="7" fillId="2" borderId="11" xfId="8" applyNumberFormat="1" applyFont="1" applyFill="1" applyBorder="1"/>
    <xf numFmtId="10" fontId="7" fillId="2" borderId="6" xfId="8" applyNumberFormat="1" applyFont="1" applyFill="1" applyBorder="1"/>
    <xf numFmtId="10" fontId="7" fillId="0" borderId="6" xfId="8" applyNumberFormat="1" applyFont="1" applyFill="1" applyBorder="1"/>
    <xf numFmtId="0" fontId="7" fillId="0" borderId="5" xfId="0" applyFont="1" applyBorder="1"/>
    <xf numFmtId="0" fontId="7" fillId="0" borderId="6" xfId="0" applyFont="1" applyBorder="1"/>
    <xf numFmtId="0" fontId="7" fillId="0" borderId="12" xfId="0" applyFont="1" applyBorder="1"/>
    <xf numFmtId="0" fontId="7" fillId="0" borderId="14" xfId="0" applyFont="1" applyBorder="1"/>
    <xf numFmtId="0" fontId="7" fillId="0" borderId="9" xfId="0" applyFont="1" applyBorder="1"/>
    <xf numFmtId="10" fontId="7" fillId="0" borderId="15" xfId="0" applyNumberFormat="1" applyFont="1" applyBorder="1"/>
    <xf numFmtId="0" fontId="9" fillId="3" borderId="15" xfId="9" applyFont="1" applyFill="1" applyBorder="1" applyAlignment="1"/>
    <xf numFmtId="0" fontId="13" fillId="3" borderId="15" xfId="0" applyFont="1" applyFill="1" applyBorder="1" applyAlignment="1">
      <alignment horizontal="center"/>
    </xf>
    <xf numFmtId="0" fontId="0" fillId="2" borderId="0" xfId="0" applyFill="1"/>
    <xf numFmtId="0" fontId="7" fillId="0" borderId="4" xfId="0" applyFont="1" applyBorder="1"/>
    <xf numFmtId="0" fontId="7" fillId="2" borderId="17" xfId="0" applyFont="1" applyFill="1" applyBorder="1"/>
    <xf numFmtId="167" fontId="7" fillId="2" borderId="0" xfId="0" applyNumberFormat="1" applyFont="1" applyFill="1" applyBorder="1"/>
    <xf numFmtId="168" fontId="7" fillId="2" borderId="0" xfId="0" applyNumberFormat="1" applyFont="1" applyFill="1" applyBorder="1"/>
    <xf numFmtId="0" fontId="7" fillId="0" borderId="0" xfId="0" applyFont="1"/>
    <xf numFmtId="0" fontId="5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6" fillId="0" borderId="7" xfId="0" applyFont="1" applyBorder="1"/>
    <xf numFmtId="0" fontId="15" fillId="0" borderId="11" xfId="0" applyFont="1" applyBorder="1" applyAlignment="1">
      <alignment horizontal="center"/>
    </xf>
    <xf numFmtId="0" fontId="16" fillId="0" borderId="9" xfId="0" applyFont="1" applyBorder="1"/>
    <xf numFmtId="0" fontId="7" fillId="2" borderId="0" xfId="0" applyFont="1" applyFill="1" applyAlignment="1">
      <alignment vertical="center"/>
    </xf>
    <xf numFmtId="0" fontId="11" fillId="0" borderId="2" xfId="0" applyFont="1" applyBorder="1"/>
    <xf numFmtId="0" fontId="12" fillId="0" borderId="4" xfId="0" applyFont="1" applyBorder="1"/>
    <xf numFmtId="0" fontId="12" fillId="0" borderId="9" xfId="0" applyFont="1" applyBorder="1"/>
    <xf numFmtId="0" fontId="12" fillId="2" borderId="0" xfId="0" applyFont="1" applyFill="1" applyBorder="1"/>
    <xf numFmtId="0" fontId="12" fillId="2" borderId="21" xfId="0" applyFont="1" applyFill="1" applyBorder="1"/>
    <xf numFmtId="0" fontId="7" fillId="2" borderId="21" xfId="0" applyFont="1" applyFill="1" applyBorder="1"/>
    <xf numFmtId="0" fontId="7" fillId="0" borderId="25" xfId="0" applyFont="1" applyBorder="1"/>
    <xf numFmtId="0" fontId="15" fillId="0" borderId="5" xfId="0" applyFont="1" applyBorder="1" applyAlignment="1">
      <alignment horizontal="center"/>
    </xf>
    <xf numFmtId="0" fontId="16" fillId="0" borderId="10" xfId="0" applyFont="1" applyBorder="1"/>
    <xf numFmtId="0" fontId="8" fillId="0" borderId="10" xfId="0" applyFont="1" applyBorder="1"/>
    <xf numFmtId="0" fontId="8" fillId="0" borderId="14" xfId="0" applyFont="1" applyBorder="1"/>
    <xf numFmtId="0" fontId="8" fillId="0" borderId="9" xfId="0" applyFont="1" applyBorder="1"/>
    <xf numFmtId="0" fontId="16" fillId="0" borderId="2" xfId="0" applyFont="1" applyBorder="1"/>
    <xf numFmtId="0" fontId="16" fillId="0" borderId="4" xfId="0" applyFont="1" applyBorder="1"/>
    <xf numFmtId="0" fontId="13" fillId="3" borderId="9" xfId="9" applyFont="1" applyFill="1" applyBorder="1" applyAlignment="1"/>
    <xf numFmtId="0" fontId="13" fillId="3" borderId="9" xfId="9" applyFont="1" applyFill="1" applyBorder="1" applyAlignment="1">
      <alignment horizontal="center"/>
    </xf>
    <xf numFmtId="0" fontId="0" fillId="2" borderId="10" xfId="0" applyFill="1" applyBorder="1"/>
    <xf numFmtId="0" fontId="7" fillId="2" borderId="0" xfId="0" applyFont="1" applyFill="1" applyBorder="1"/>
    <xf numFmtId="0" fontId="7" fillId="0" borderId="6" xfId="0" applyFont="1" applyFill="1" applyBorder="1"/>
    <xf numFmtId="0" fontId="7" fillId="0" borderId="2" xfId="0" applyFont="1" applyFill="1" applyBorder="1"/>
    <xf numFmtId="0" fontId="7" fillId="2" borderId="0" xfId="0" applyFont="1" applyFill="1" applyAlignment="1">
      <alignment horizontal="right"/>
    </xf>
    <xf numFmtId="10" fontId="7" fillId="0" borderId="6" xfId="8" applyNumberFormat="1" applyFont="1" applyBorder="1" applyAlignment="1">
      <alignment horizontal="right"/>
    </xf>
    <xf numFmtId="10" fontId="7" fillId="0" borderId="12" xfId="8" applyNumberFormat="1" applyFont="1" applyBorder="1" applyAlignment="1">
      <alignment horizontal="right"/>
    </xf>
    <xf numFmtId="3" fontId="10" fillId="2" borderId="0" xfId="0" applyNumberFormat="1" applyFont="1" applyFill="1" applyAlignment="1">
      <alignment vertical="center"/>
    </xf>
    <xf numFmtId="0" fontId="7" fillId="2" borderId="26" xfId="0" applyFont="1" applyFill="1" applyBorder="1"/>
    <xf numFmtId="0" fontId="0" fillId="0" borderId="0" xfId="0" applyAlignment="1">
      <alignment vertical="center"/>
    </xf>
    <xf numFmtId="0" fontId="11" fillId="0" borderId="8" xfId="0" applyFont="1" applyBorder="1"/>
    <xf numFmtId="169" fontId="7" fillId="2" borderId="0" xfId="7" applyNumberFormat="1" applyFont="1" applyFill="1" applyBorder="1"/>
    <xf numFmtId="10" fontId="7" fillId="0" borderId="5" xfId="8" applyNumberFormat="1" applyFont="1" applyBorder="1" applyAlignment="1">
      <alignment horizontal="right"/>
    </xf>
    <xf numFmtId="10" fontId="7" fillId="0" borderId="22" xfId="8" applyNumberFormat="1" applyFont="1" applyBorder="1" applyAlignment="1">
      <alignment horizontal="right"/>
    </xf>
    <xf numFmtId="10" fontId="7" fillId="0" borderId="19" xfId="8" applyNumberFormat="1" applyFont="1" applyBorder="1" applyAlignment="1">
      <alignment horizontal="right"/>
    </xf>
    <xf numFmtId="10" fontId="7" fillId="0" borderId="13" xfId="8" applyNumberFormat="1" applyFont="1" applyBorder="1" applyAlignment="1">
      <alignment horizontal="right"/>
    </xf>
    <xf numFmtId="10" fontId="7" fillId="0" borderId="28" xfId="8" applyNumberFormat="1" applyFont="1" applyBorder="1" applyAlignment="1">
      <alignment horizontal="right"/>
    </xf>
    <xf numFmtId="10" fontId="8" fillId="0" borderId="15" xfId="8" applyNumberFormat="1" applyFont="1" applyBorder="1" applyAlignment="1">
      <alignment horizontal="right"/>
    </xf>
    <xf numFmtId="10" fontId="8" fillId="2" borderId="0" xfId="0" applyNumberFormat="1" applyFont="1" applyFill="1" applyBorder="1" applyAlignment="1">
      <alignment horizontal="right"/>
    </xf>
    <xf numFmtId="0" fontId="7" fillId="2" borderId="10" xfId="0" applyFont="1" applyFill="1" applyBorder="1" applyAlignment="1">
      <alignment horizontal="right"/>
    </xf>
    <xf numFmtId="0" fontId="7" fillId="2" borderId="26" xfId="0" applyFont="1" applyFill="1" applyBorder="1" applyAlignment="1">
      <alignment horizontal="right"/>
    </xf>
    <xf numFmtId="10" fontId="7" fillId="0" borderId="23" xfId="8" applyNumberFormat="1" applyFont="1" applyBorder="1" applyAlignment="1">
      <alignment horizontal="right"/>
    </xf>
    <xf numFmtId="10" fontId="7" fillId="0" borderId="24" xfId="8" applyNumberFormat="1" applyFont="1" applyBorder="1" applyAlignment="1">
      <alignment horizontal="right"/>
    </xf>
    <xf numFmtId="0" fontId="7" fillId="2" borderId="0" xfId="0" applyFont="1" applyFill="1" applyBorder="1" applyAlignment="1">
      <alignment horizontal="right"/>
    </xf>
    <xf numFmtId="10" fontId="7" fillId="0" borderId="27" xfId="8" applyNumberFormat="1" applyFont="1" applyBorder="1" applyAlignment="1">
      <alignment horizontal="right"/>
    </xf>
    <xf numFmtId="0" fontId="8" fillId="0" borderId="15" xfId="0" applyFont="1" applyBorder="1" applyAlignment="1">
      <alignment horizontal="right"/>
    </xf>
    <xf numFmtId="10" fontId="7" fillId="0" borderId="25" xfId="8" applyNumberFormat="1" applyFont="1" applyBorder="1" applyAlignment="1">
      <alignment horizontal="right"/>
    </xf>
    <xf numFmtId="10" fontId="16" fillId="0" borderId="12" xfId="8" applyNumberFormat="1" applyFont="1" applyBorder="1" applyAlignment="1">
      <alignment horizontal="right"/>
    </xf>
    <xf numFmtId="0" fontId="13" fillId="3" borderId="15" xfId="9" applyFont="1" applyFill="1" applyBorder="1" applyAlignment="1"/>
    <xf numFmtId="10" fontId="12" fillId="0" borderId="15" xfId="8" applyNumberFormat="1" applyFont="1" applyBorder="1" applyAlignment="1">
      <alignment horizontal="right"/>
    </xf>
    <xf numFmtId="10" fontId="12" fillId="0" borderId="16" xfId="8" applyNumberFormat="1" applyFont="1" applyBorder="1" applyAlignment="1">
      <alignment horizontal="right"/>
    </xf>
    <xf numFmtId="0" fontId="14" fillId="3" borderId="9" xfId="9" applyFont="1" applyFill="1" applyBorder="1" applyAlignment="1"/>
    <xf numFmtId="10" fontId="16" fillId="0" borderId="5" xfId="8" applyNumberFormat="1" applyFont="1" applyBorder="1" applyAlignment="1">
      <alignment horizontal="right"/>
    </xf>
    <xf numFmtId="10" fontId="16" fillId="0" borderId="23" xfId="8" applyNumberFormat="1" applyFont="1" applyBorder="1" applyAlignment="1">
      <alignment horizontal="right"/>
    </xf>
    <xf numFmtId="10" fontId="12" fillId="0" borderId="13" xfId="8" applyNumberFormat="1" applyFont="1" applyBorder="1" applyAlignment="1">
      <alignment horizontal="right"/>
    </xf>
    <xf numFmtId="0" fontId="13" fillId="3" borderId="11" xfId="0" applyFont="1" applyFill="1" applyBorder="1" applyAlignment="1">
      <alignment horizontal="center"/>
    </xf>
    <xf numFmtId="10" fontId="12" fillId="4" borderId="13" xfId="8" applyNumberFormat="1" applyFont="1" applyFill="1" applyBorder="1"/>
    <xf numFmtId="10" fontId="12" fillId="4" borderId="13" xfId="0" applyNumberFormat="1" applyFont="1" applyFill="1" applyBorder="1"/>
    <xf numFmtId="10" fontId="12" fillId="4" borderId="28" xfId="0" applyNumberFormat="1" applyFont="1" applyFill="1" applyBorder="1"/>
    <xf numFmtId="0" fontId="16" fillId="0" borderId="3" xfId="0" applyFont="1" applyFill="1" applyBorder="1"/>
    <xf numFmtId="10" fontId="12" fillId="4" borderId="15" xfId="8" applyNumberFormat="1" applyFont="1" applyFill="1" applyBorder="1" applyAlignment="1">
      <alignment horizontal="right"/>
    </xf>
    <xf numFmtId="10" fontId="12" fillId="4" borderId="16" xfId="8" applyNumberFormat="1" applyFont="1" applyFill="1" applyBorder="1" applyAlignment="1">
      <alignment horizontal="right"/>
    </xf>
    <xf numFmtId="0" fontId="17" fillId="2" borderId="0" xfId="0" applyFont="1" applyFill="1"/>
    <xf numFmtId="0" fontId="17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11" fillId="0" borderId="2" xfId="0" applyFont="1" applyFill="1" applyBorder="1"/>
    <xf numFmtId="10" fontId="7" fillId="0" borderId="23" xfId="8" applyNumberFormat="1" applyFont="1" applyFill="1" applyBorder="1" applyAlignment="1">
      <alignment horizontal="right"/>
    </xf>
    <xf numFmtId="10" fontId="7" fillId="0" borderId="24" xfId="8" applyNumberFormat="1" applyFont="1" applyFill="1" applyBorder="1" applyAlignment="1">
      <alignment horizontal="right"/>
    </xf>
    <xf numFmtId="10" fontId="12" fillId="4" borderId="12" xfId="8" applyNumberFormat="1" applyFont="1" applyFill="1" applyBorder="1" applyAlignment="1">
      <alignment horizontal="right"/>
    </xf>
    <xf numFmtId="10" fontId="12" fillId="4" borderId="31" xfId="8" applyNumberFormat="1" applyFont="1" applyFill="1" applyBorder="1" applyAlignment="1">
      <alignment horizontal="right"/>
    </xf>
    <xf numFmtId="4" fontId="7" fillId="2" borderId="0" xfId="0" applyNumberFormat="1" applyFont="1" applyFill="1"/>
    <xf numFmtId="164" fontId="7" fillId="2" borderId="0" xfId="0" applyNumberFormat="1" applyFont="1" applyFill="1"/>
    <xf numFmtId="164" fontId="7" fillId="2" borderId="10" xfId="0" applyNumberFormat="1" applyFont="1" applyFill="1" applyBorder="1"/>
    <xf numFmtId="164" fontId="7" fillId="2" borderId="26" xfId="0" applyNumberFormat="1" applyFont="1" applyFill="1" applyBorder="1"/>
    <xf numFmtId="164" fontId="8" fillId="0" borderId="12" xfId="0" applyNumberFormat="1" applyFont="1" applyBorder="1"/>
    <xf numFmtId="164" fontId="8" fillId="2" borderId="0" xfId="0" applyNumberFormat="1" applyFont="1" applyFill="1" applyBorder="1"/>
    <xf numFmtId="10" fontId="12" fillId="4" borderId="15" xfId="0" applyNumberFormat="1" applyFont="1" applyFill="1" applyBorder="1" applyAlignment="1">
      <alignment horizontal="right"/>
    </xf>
    <xf numFmtId="10" fontId="7" fillId="0" borderId="23" xfId="0" applyNumberFormat="1" applyFont="1" applyBorder="1" applyAlignment="1">
      <alignment horizontal="right"/>
    </xf>
    <xf numFmtId="10" fontId="7" fillId="4" borderId="12" xfId="0" applyNumberFormat="1" applyFont="1" applyFill="1" applyBorder="1" applyAlignment="1">
      <alignment horizontal="right"/>
    </xf>
    <xf numFmtId="10" fontId="7" fillId="0" borderId="25" xfId="0" applyNumberFormat="1" applyFont="1" applyBorder="1" applyAlignment="1">
      <alignment horizontal="right"/>
    </xf>
    <xf numFmtId="10" fontId="12" fillId="0" borderId="15" xfId="0" applyNumberFormat="1" applyFont="1" applyBorder="1" applyAlignment="1">
      <alignment horizontal="right"/>
    </xf>
    <xf numFmtId="10" fontId="7" fillId="0" borderId="12" xfId="0" applyNumberFormat="1" applyFont="1" applyBorder="1" applyAlignment="1">
      <alignment horizontal="right"/>
    </xf>
    <xf numFmtId="164" fontId="7" fillId="0" borderId="23" xfId="0" applyNumberFormat="1" applyFont="1" applyBorder="1" applyAlignment="1">
      <alignment horizontal="right"/>
    </xf>
    <xf numFmtId="164" fontId="7" fillId="0" borderId="33" xfId="0" applyNumberFormat="1" applyFont="1" applyBorder="1" applyAlignment="1">
      <alignment horizontal="right"/>
    </xf>
    <xf numFmtId="164" fontId="7" fillId="0" borderId="24" xfId="0" applyNumberFormat="1" applyFont="1" applyBorder="1" applyAlignment="1">
      <alignment horizontal="right"/>
    </xf>
    <xf numFmtId="164" fontId="7" fillId="0" borderId="6" xfId="0" applyNumberFormat="1" applyFont="1" applyBorder="1" applyAlignment="1">
      <alignment horizontal="right"/>
    </xf>
    <xf numFmtId="164" fontId="7" fillId="0" borderId="32" xfId="0" applyNumberFormat="1" applyFont="1" applyBorder="1" applyAlignment="1">
      <alignment horizontal="right"/>
    </xf>
    <xf numFmtId="164" fontId="7" fillId="0" borderId="19" xfId="0" applyNumberFormat="1" applyFont="1" applyBorder="1" applyAlignment="1">
      <alignment horizontal="right"/>
    </xf>
    <xf numFmtId="164" fontId="11" fillId="0" borderId="6" xfId="0" applyNumberFormat="1" applyFont="1" applyFill="1" applyBorder="1" applyAlignment="1">
      <alignment horizontal="right"/>
    </xf>
    <xf numFmtId="164" fontId="11" fillId="0" borderId="32" xfId="0" applyNumberFormat="1" applyFont="1" applyFill="1" applyBorder="1" applyAlignment="1">
      <alignment horizontal="right"/>
    </xf>
    <xf numFmtId="164" fontId="11" fillId="0" borderId="19" xfId="0" applyNumberFormat="1" applyFont="1" applyFill="1" applyBorder="1" applyAlignment="1">
      <alignment horizontal="right"/>
    </xf>
    <xf numFmtId="164" fontId="11" fillId="0" borderId="12" xfId="0" applyNumberFormat="1" applyFont="1" applyBorder="1" applyAlignment="1">
      <alignment horizontal="right"/>
    </xf>
    <xf numFmtId="170" fontId="7" fillId="0" borderId="5" xfId="0" applyNumberFormat="1" applyFont="1" applyBorder="1" applyAlignment="1">
      <alignment horizontal="right"/>
    </xf>
    <xf numFmtId="170" fontId="7" fillId="0" borderId="22" xfId="0" applyNumberFormat="1" applyFont="1" applyBorder="1" applyAlignment="1">
      <alignment horizontal="right"/>
    </xf>
    <xf numFmtId="170" fontId="7" fillId="0" borderId="6" xfId="0" applyNumberFormat="1" applyFont="1" applyBorder="1" applyAlignment="1">
      <alignment horizontal="right"/>
    </xf>
    <xf numFmtId="170" fontId="7" fillId="0" borderId="19" xfId="0" applyNumberFormat="1" applyFont="1" applyBorder="1" applyAlignment="1">
      <alignment horizontal="right"/>
    </xf>
    <xf numFmtId="170" fontId="7" fillId="0" borderId="13" xfId="0" applyNumberFormat="1" applyFont="1" applyBorder="1" applyAlignment="1">
      <alignment horizontal="right"/>
    </xf>
    <xf numFmtId="170" fontId="7" fillId="0" borderId="23" xfId="7" applyNumberFormat="1" applyFont="1" applyBorder="1" applyAlignment="1">
      <alignment horizontal="right"/>
    </xf>
    <xf numFmtId="170" fontId="7" fillId="0" borderId="24" xfId="7" applyNumberFormat="1" applyFont="1" applyBorder="1" applyAlignment="1">
      <alignment horizontal="right"/>
    </xf>
    <xf numFmtId="170" fontId="7" fillId="0" borderId="6" xfId="7" applyNumberFormat="1" applyFont="1" applyBorder="1" applyAlignment="1">
      <alignment horizontal="right"/>
    </xf>
    <xf numFmtId="170" fontId="7" fillId="0" borderId="19" xfId="7" applyNumberFormat="1" applyFont="1" applyBorder="1" applyAlignment="1">
      <alignment horizontal="right"/>
    </xf>
    <xf numFmtId="170" fontId="7" fillId="0" borderId="25" xfId="7" applyNumberFormat="1" applyFont="1" applyBorder="1" applyAlignment="1">
      <alignment horizontal="right"/>
    </xf>
    <xf numFmtId="170" fontId="7" fillId="0" borderId="29" xfId="7" applyNumberFormat="1" applyFont="1" applyBorder="1" applyAlignment="1">
      <alignment horizontal="right"/>
    </xf>
    <xf numFmtId="170" fontId="16" fillId="0" borderId="23" xfId="0" applyNumberFormat="1" applyFont="1" applyBorder="1" applyAlignment="1">
      <alignment horizontal="right"/>
    </xf>
    <xf numFmtId="170" fontId="7" fillId="0" borderId="5" xfId="7" applyNumberFormat="1" applyFont="1" applyFill="1" applyBorder="1" applyAlignment="1">
      <alignment horizontal="right"/>
    </xf>
    <xf numFmtId="170" fontId="7" fillId="0" borderId="22" xfId="7" applyNumberFormat="1" applyFont="1" applyFill="1" applyBorder="1" applyAlignment="1">
      <alignment horizontal="right"/>
    </xf>
    <xf numFmtId="170" fontId="16" fillId="0" borderId="5" xfId="0" applyNumberFormat="1" applyFont="1" applyBorder="1" applyAlignment="1">
      <alignment horizontal="right"/>
    </xf>
    <xf numFmtId="170" fontId="16" fillId="0" borderId="12" xfId="0" applyNumberFormat="1" applyFont="1" applyBorder="1" applyAlignment="1">
      <alignment horizontal="right"/>
    </xf>
    <xf numFmtId="170" fontId="7" fillId="0" borderId="5" xfId="0" applyNumberFormat="1" applyFont="1" applyBorder="1"/>
    <xf numFmtId="170" fontId="7" fillId="0" borderId="6" xfId="0" applyNumberFormat="1" applyFont="1" applyBorder="1"/>
    <xf numFmtId="170" fontId="7" fillId="0" borderId="25" xfId="0" applyNumberFormat="1" applyFont="1" applyBorder="1"/>
    <xf numFmtId="170" fontId="7" fillId="0" borderId="18" xfId="5" applyNumberFormat="1" applyFont="1" applyBorder="1" applyAlignment="1">
      <alignment horizontal="right"/>
    </xf>
    <xf numFmtId="10" fontId="16" fillId="0" borderId="13" xfId="8" applyNumberFormat="1" applyFont="1" applyBorder="1"/>
    <xf numFmtId="0" fontId="12" fillId="4" borderId="15" xfId="0" applyFont="1" applyFill="1" applyBorder="1"/>
    <xf numFmtId="0" fontId="8" fillId="0" borderId="7" xfId="0" applyFont="1" applyFill="1" applyBorder="1"/>
    <xf numFmtId="10" fontId="8" fillId="0" borderId="11" xfId="0" applyNumberFormat="1" applyFont="1" applyFill="1" applyBorder="1" applyAlignment="1">
      <alignment horizontal="right"/>
    </xf>
    <xf numFmtId="0" fontId="0" fillId="2" borderId="8" xfId="0" applyFill="1" applyBorder="1"/>
    <xf numFmtId="0" fontId="16" fillId="4" borderId="12" xfId="0" applyFont="1" applyFill="1" applyBorder="1" applyAlignment="1">
      <alignment horizontal="right"/>
    </xf>
    <xf numFmtId="10" fontId="8" fillId="4" borderId="12" xfId="8" applyNumberFormat="1" applyFont="1" applyFill="1" applyBorder="1" applyAlignment="1">
      <alignment horizontal="right"/>
    </xf>
    <xf numFmtId="0" fontId="7" fillId="6" borderId="1" xfId="0" applyFont="1" applyFill="1" applyBorder="1"/>
    <xf numFmtId="0" fontId="7" fillId="5" borderId="2" xfId="0" applyFont="1" applyFill="1" applyBorder="1"/>
    <xf numFmtId="0" fontId="7" fillId="7" borderId="2" xfId="0" applyFont="1" applyFill="1" applyBorder="1"/>
    <xf numFmtId="0" fontId="7" fillId="8" borderId="2" xfId="0" applyFont="1" applyFill="1" applyBorder="1"/>
    <xf numFmtId="0" fontId="7" fillId="9" borderId="2" xfId="0" applyFont="1" applyFill="1" applyBorder="1"/>
    <xf numFmtId="0" fontId="7" fillId="10" borderId="2" xfId="0" applyFont="1" applyFill="1" applyBorder="1"/>
    <xf numFmtId="0" fontId="7" fillId="11" borderId="2" xfId="0" applyFont="1" applyFill="1" applyBorder="1"/>
    <xf numFmtId="0" fontId="7" fillId="12" borderId="2" xfId="0" applyFont="1" applyFill="1" applyBorder="1"/>
    <xf numFmtId="0" fontId="7" fillId="14" borderId="2" xfId="0" applyFont="1" applyFill="1" applyBorder="1"/>
    <xf numFmtId="0" fontId="20" fillId="13" borderId="2" xfId="0" applyFont="1" applyFill="1" applyBorder="1"/>
    <xf numFmtId="165" fontId="8" fillId="2" borderId="10" xfId="0" applyNumberFormat="1" applyFont="1" applyFill="1" applyBorder="1"/>
    <xf numFmtId="0" fontId="21" fillId="2" borderId="0" xfId="0" applyFont="1" applyFill="1"/>
    <xf numFmtId="0" fontId="5" fillId="2" borderId="0" xfId="0" applyFont="1" applyFill="1"/>
    <xf numFmtId="0" fontId="8" fillId="4" borderId="4" xfId="0" applyFont="1" applyFill="1" applyBorder="1"/>
    <xf numFmtId="0" fontId="7" fillId="15" borderId="2" xfId="0" applyFont="1" applyFill="1" applyBorder="1"/>
    <xf numFmtId="0" fontId="8" fillId="4" borderId="9" xfId="0" applyFont="1" applyFill="1" applyBorder="1"/>
    <xf numFmtId="0" fontId="8" fillId="0" borderId="0" xfId="0" applyFont="1" applyBorder="1"/>
    <xf numFmtId="0" fontId="7" fillId="0" borderId="15" xfId="0" applyFont="1" applyBorder="1"/>
    <xf numFmtId="170" fontId="7" fillId="0" borderId="15" xfId="13" applyNumberFormat="1" applyFont="1" applyBorder="1"/>
    <xf numFmtId="172" fontId="2" fillId="2" borderId="0" xfId="0" applyNumberFormat="1" applyFont="1" applyFill="1"/>
    <xf numFmtId="173" fontId="0" fillId="2" borderId="0" xfId="0" applyNumberFormat="1" applyFill="1"/>
    <xf numFmtId="10" fontId="0" fillId="2" borderId="0" xfId="0" applyNumberFormat="1" applyFill="1"/>
    <xf numFmtId="164" fontId="7" fillId="2" borderId="15" xfId="6" applyNumberFormat="1" applyFont="1" applyFill="1" applyBorder="1"/>
    <xf numFmtId="0" fontId="3" fillId="2" borderId="0" xfId="0" applyFont="1" applyFill="1" applyBorder="1"/>
    <xf numFmtId="0" fontId="14" fillId="3" borderId="9" xfId="0" applyFont="1" applyFill="1" applyBorder="1"/>
    <xf numFmtId="175" fontId="7" fillId="15" borderId="2" xfId="0" applyNumberFormat="1" applyFont="1" applyFill="1" applyBorder="1" applyAlignment="1">
      <alignment horizontal="center"/>
    </xf>
    <xf numFmtId="0" fontId="11" fillId="15" borderId="6" xfId="0" applyFont="1" applyFill="1" applyBorder="1"/>
    <xf numFmtId="10" fontId="11" fillId="15" borderId="23" xfId="8" applyNumberFormat="1" applyFont="1" applyFill="1" applyBorder="1" applyAlignment="1">
      <alignment horizontal="right"/>
    </xf>
    <xf numFmtId="10" fontId="11" fillId="15" borderId="22" xfId="8" applyNumberFormat="1" applyFont="1" applyFill="1" applyBorder="1" applyAlignment="1">
      <alignment horizontal="right"/>
    </xf>
    <xf numFmtId="0" fontId="8" fillId="0" borderId="15" xfId="0" applyFont="1" applyBorder="1"/>
    <xf numFmtId="0" fontId="8" fillId="0" borderId="13" xfId="0" applyFont="1" applyBorder="1"/>
    <xf numFmtId="10" fontId="7" fillId="2" borderId="13" xfId="8" applyNumberFormat="1" applyFont="1" applyFill="1" applyBorder="1"/>
    <xf numFmtId="43" fontId="10" fillId="2" borderId="0" xfId="0" applyNumberFormat="1" applyFont="1" applyFill="1"/>
    <xf numFmtId="10" fontId="7" fillId="15" borderId="23" xfId="8" applyNumberFormat="1" applyFont="1" applyFill="1" applyBorder="1" applyAlignment="1">
      <alignment horizontal="right"/>
    </xf>
    <xf numFmtId="0" fontId="2" fillId="2" borderId="0" xfId="0" applyFont="1" applyFill="1"/>
    <xf numFmtId="176" fontId="3" fillId="2" borderId="0" xfId="14" applyNumberFormat="1" applyFont="1" applyFill="1"/>
    <xf numFmtId="176" fontId="21" fillId="2" borderId="0" xfId="14" applyNumberFormat="1" applyFont="1" applyFill="1"/>
    <xf numFmtId="176" fontId="23" fillId="2" borderId="0" xfId="14" applyNumberFormat="1" applyFont="1" applyFill="1"/>
    <xf numFmtId="0" fontId="23" fillId="2" borderId="0" xfId="0" applyFont="1" applyFill="1"/>
    <xf numFmtId="0" fontId="24" fillId="2" borderId="0" xfId="0" applyFont="1" applyFill="1"/>
    <xf numFmtId="0" fontId="21" fillId="2" borderId="0" xfId="0" applyFont="1" applyFill="1" applyAlignment="1">
      <alignment horizontal="center"/>
    </xf>
    <xf numFmtId="176" fontId="3" fillId="2" borderId="0" xfId="0" applyNumberFormat="1" applyFont="1" applyFill="1"/>
    <xf numFmtId="176" fontId="0" fillId="2" borderId="0" xfId="14" applyNumberFormat="1" applyFont="1" applyFill="1"/>
    <xf numFmtId="176" fontId="0" fillId="2" borderId="0" xfId="0" applyNumberFormat="1" applyFill="1"/>
    <xf numFmtId="164" fontId="3" fillId="2" borderId="0" xfId="0" applyNumberFormat="1" applyFont="1" applyFill="1"/>
    <xf numFmtId="0" fontId="8" fillId="15" borderId="2" xfId="0" applyFont="1" applyFill="1" applyBorder="1"/>
    <xf numFmtId="0" fontId="2" fillId="15" borderId="0" xfId="0" applyFont="1" applyFill="1"/>
    <xf numFmtId="2" fontId="0" fillId="2" borderId="0" xfId="0" applyNumberFormat="1" applyFill="1"/>
    <xf numFmtId="0" fontId="7" fillId="15" borderId="3" xfId="0" applyFont="1" applyFill="1" applyBorder="1" applyAlignment="1">
      <alignment wrapText="1"/>
    </xf>
    <xf numFmtId="0" fontId="8" fillId="15" borderId="4" xfId="0" applyFont="1" applyFill="1" applyBorder="1"/>
    <xf numFmtId="0" fontId="7" fillId="15" borderId="0" xfId="0" applyFont="1" applyFill="1"/>
    <xf numFmtId="164" fontId="7" fillId="15" borderId="0" xfId="0" applyNumberFormat="1" applyFont="1" applyFill="1"/>
    <xf numFmtId="164" fontId="7" fillId="15" borderId="26" xfId="0" applyNumberFormat="1" applyFont="1" applyFill="1" applyBorder="1"/>
    <xf numFmtId="10" fontId="7" fillId="0" borderId="15" xfId="8" applyNumberFormat="1" applyFont="1" applyBorder="1"/>
    <xf numFmtId="0" fontId="7" fillId="6" borderId="15" xfId="0" applyFont="1" applyFill="1" applyBorder="1"/>
    <xf numFmtId="0" fontId="7" fillId="5" borderId="15" xfId="0" applyFont="1" applyFill="1" applyBorder="1"/>
    <xf numFmtId="0" fontId="7" fillId="8" borderId="15" xfId="0" applyFont="1" applyFill="1" applyBorder="1"/>
    <xf numFmtId="0" fontId="7" fillId="9" borderId="15" xfId="0" applyFont="1" applyFill="1" applyBorder="1"/>
    <xf numFmtId="0" fontId="7" fillId="10" borderId="15" xfId="0" applyFont="1" applyFill="1" applyBorder="1"/>
    <xf numFmtId="0" fontId="7" fillId="14" borderId="15" xfId="0" applyFont="1" applyFill="1" applyBorder="1"/>
    <xf numFmtId="0" fontId="7" fillId="11" borderId="15" xfId="0" applyFont="1" applyFill="1" applyBorder="1"/>
    <xf numFmtId="0" fontId="7" fillId="12" borderId="15" xfId="0" applyFont="1" applyFill="1" applyBorder="1"/>
    <xf numFmtId="0" fontId="7" fillId="7" borderId="15" xfId="0" applyFont="1" applyFill="1" applyBorder="1"/>
    <xf numFmtId="0" fontId="25" fillId="13" borderId="15" xfId="0" applyFont="1" applyFill="1" applyBorder="1"/>
    <xf numFmtId="10" fontId="8" fillId="0" borderId="12" xfId="8" applyNumberFormat="1" applyFont="1" applyBorder="1"/>
    <xf numFmtId="10" fontId="8" fillId="0" borderId="15" xfId="8" applyNumberFormat="1" applyFont="1" applyBorder="1"/>
    <xf numFmtId="164" fontId="7" fillId="15" borderId="15" xfId="3" applyNumberFormat="1" applyFont="1" applyFill="1" applyBorder="1" applyAlignment="1">
      <alignment horizontal="right"/>
    </xf>
    <xf numFmtId="164" fontId="12" fillId="0" borderId="12" xfId="0" applyNumberFormat="1" applyFont="1" applyBorder="1"/>
    <xf numFmtId="164" fontId="8" fillId="15" borderId="12" xfId="0" applyNumberFormat="1" applyFont="1" applyFill="1" applyBorder="1"/>
    <xf numFmtId="0" fontId="16" fillId="0" borderId="15" xfId="0" applyFont="1" applyBorder="1"/>
    <xf numFmtId="0" fontId="7" fillId="15" borderId="15" xfId="0" applyFont="1" applyFill="1" applyBorder="1"/>
    <xf numFmtId="0" fontId="8" fillId="15" borderId="15" xfId="0" applyFont="1" applyFill="1" applyBorder="1"/>
    <xf numFmtId="164" fontId="8" fillId="15" borderId="15" xfId="0" applyNumberFormat="1" applyFont="1" applyFill="1" applyBorder="1"/>
    <xf numFmtId="170" fontId="8" fillId="0" borderId="12" xfId="13" applyNumberFormat="1" applyFont="1" applyBorder="1" applyAlignment="1">
      <alignment horizontal="right"/>
    </xf>
    <xf numFmtId="170" fontId="7" fillId="0" borderId="15" xfId="13" applyNumberFormat="1" applyFont="1" applyBorder="1" applyAlignment="1">
      <alignment horizontal="right"/>
    </xf>
    <xf numFmtId="10" fontId="12" fillId="4" borderId="15" xfId="8" applyNumberFormat="1" applyFont="1" applyFill="1" applyBorder="1"/>
    <xf numFmtId="0" fontId="7" fillId="15" borderId="15" xfId="0" applyFont="1" applyFill="1" applyBorder="1" applyAlignment="1">
      <alignment horizontal="left" indent="1"/>
    </xf>
    <xf numFmtId="170" fontId="16" fillId="0" borderId="15" xfId="2" applyNumberFormat="1" applyFont="1" applyBorder="1" applyAlignment="1">
      <alignment horizontal="right"/>
    </xf>
    <xf numFmtId="0" fontId="27" fillId="4" borderId="13" xfId="0" applyFont="1" applyFill="1" applyBorder="1"/>
    <xf numFmtId="10" fontId="26" fillId="3" borderId="30" xfId="0" applyNumberFormat="1" applyFont="1" applyFill="1" applyBorder="1" applyAlignment="1">
      <alignment horizontal="right"/>
    </xf>
    <xf numFmtId="0" fontId="27" fillId="4" borderId="10" xfId="0" applyFont="1" applyFill="1" applyBorder="1"/>
    <xf numFmtId="10" fontId="5" fillId="16" borderId="29" xfId="8" applyNumberFormat="1" applyFont="1" applyFill="1" applyBorder="1" applyAlignment="1">
      <alignment horizontal="right"/>
    </xf>
    <xf numFmtId="39" fontId="7" fillId="0" borderId="6" xfId="0" applyNumberFormat="1" applyFont="1" applyFill="1" applyBorder="1"/>
    <xf numFmtId="39" fontId="7" fillId="15" borderId="6" xfId="0" applyNumberFormat="1" applyFont="1" applyFill="1" applyBorder="1"/>
    <xf numFmtId="39" fontId="7" fillId="0" borderId="2" xfId="0" applyNumberFormat="1" applyFont="1" applyFill="1" applyBorder="1"/>
    <xf numFmtId="39" fontId="7" fillId="0" borderId="23" xfId="0" applyNumberFormat="1" applyFont="1" applyFill="1" applyBorder="1"/>
    <xf numFmtId="0" fontId="13" fillId="3" borderId="0" xfId="0" applyFont="1" applyFill="1" applyBorder="1" applyAlignment="1">
      <alignment horizontal="center"/>
    </xf>
    <xf numFmtId="0" fontId="29" fillId="17" borderId="15" xfId="0" applyFont="1" applyFill="1" applyBorder="1" applyAlignment="1">
      <alignment horizontal="center"/>
    </xf>
    <xf numFmtId="39" fontId="7" fillId="7" borderId="6" xfId="0" applyNumberFormat="1" applyFont="1" applyFill="1" applyBorder="1"/>
    <xf numFmtId="170" fontId="7" fillId="0" borderId="14" xfId="0" applyNumberFormat="1" applyFont="1" applyBorder="1"/>
    <xf numFmtId="170" fontId="7" fillId="0" borderId="2" xfId="0" applyNumberFormat="1" applyFont="1" applyBorder="1"/>
    <xf numFmtId="10" fontId="12" fillId="4" borderId="4" xfId="8" applyNumberFormat="1" applyFont="1" applyFill="1" applyBorder="1"/>
    <xf numFmtId="0" fontId="15" fillId="0" borderId="14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0" fillId="2" borderId="15" xfId="0" applyFill="1" applyBorder="1"/>
    <xf numFmtId="10" fontId="16" fillId="0" borderId="4" xfId="8" applyNumberFormat="1" applyFont="1" applyBorder="1"/>
    <xf numFmtId="170" fontId="7" fillId="0" borderId="15" xfId="0" applyNumberFormat="1" applyFont="1" applyBorder="1"/>
    <xf numFmtId="0" fontId="7" fillId="2" borderId="34" xfId="0" applyFont="1" applyFill="1" applyBorder="1"/>
    <xf numFmtId="0" fontId="7" fillId="2" borderId="20" xfId="0" applyFont="1" applyFill="1" applyBorder="1"/>
    <xf numFmtId="39" fontId="7" fillId="0" borderId="15" xfId="0" applyNumberFormat="1" applyFont="1" applyFill="1" applyBorder="1"/>
    <xf numFmtId="39" fontId="7" fillId="15" borderId="15" xfId="0" applyNumberFormat="1" applyFont="1" applyFill="1" applyBorder="1"/>
    <xf numFmtId="39" fontId="28" fillId="16" borderId="15" xfId="0" applyNumberFormat="1" applyFont="1" applyFill="1" applyBorder="1"/>
    <xf numFmtId="170" fontId="7" fillId="0" borderId="15" xfId="5" applyNumberFormat="1" applyFont="1" applyBorder="1" applyAlignment="1">
      <alignment horizontal="right"/>
    </xf>
    <xf numFmtId="170" fontId="7" fillId="15" borderId="15" xfId="5" applyNumberFormat="1" applyFont="1" applyFill="1" applyBorder="1" applyAlignment="1">
      <alignment horizontal="right"/>
    </xf>
    <xf numFmtId="164" fontId="7" fillId="15" borderId="9" xfId="3" applyNumberFormat="1" applyFont="1" applyFill="1" applyBorder="1" applyAlignment="1">
      <alignment horizontal="right"/>
    </xf>
    <xf numFmtId="0" fontId="0" fillId="15" borderId="0" xfId="0" applyFill="1"/>
    <xf numFmtId="0" fontId="13" fillId="3" borderId="7" xfId="9" applyFont="1" applyFill="1" applyBorder="1" applyAlignment="1"/>
    <xf numFmtId="164" fontId="7" fillId="2" borderId="8" xfId="0" applyNumberFormat="1" applyFont="1" applyFill="1" applyBorder="1"/>
    <xf numFmtId="164" fontId="7" fillId="2" borderId="0" xfId="0" applyNumberFormat="1" applyFont="1" applyFill="1" applyBorder="1"/>
    <xf numFmtId="170" fontId="7" fillId="15" borderId="22" xfId="7" applyNumberFormat="1" applyFont="1" applyFill="1" applyBorder="1" applyAlignment="1">
      <alignment horizontal="right"/>
    </xf>
    <xf numFmtId="10" fontId="8" fillId="15" borderId="29" xfId="8" applyNumberFormat="1" applyFont="1" applyFill="1" applyBorder="1" applyAlignment="1">
      <alignment horizontal="right"/>
    </xf>
    <xf numFmtId="10" fontId="8" fillId="15" borderId="16" xfId="8" applyNumberFormat="1" applyFont="1" applyFill="1" applyBorder="1" applyAlignment="1">
      <alignment horizontal="right"/>
    </xf>
    <xf numFmtId="10" fontId="7" fillId="15" borderId="27" xfId="8" applyNumberFormat="1" applyFont="1" applyFill="1" applyBorder="1" applyAlignment="1">
      <alignment horizontal="right"/>
    </xf>
    <xf numFmtId="10" fontId="8" fillId="15" borderId="13" xfId="8" applyNumberFormat="1" applyFont="1" applyFill="1" applyBorder="1" applyAlignment="1">
      <alignment horizontal="right"/>
    </xf>
    <xf numFmtId="177" fontId="28" fillId="16" borderId="15" xfId="5" applyNumberFormat="1" applyFont="1" applyFill="1" applyBorder="1" applyAlignment="1">
      <alignment horizontal="right"/>
    </xf>
    <xf numFmtId="0" fontId="7" fillId="15" borderId="1" xfId="0" applyFont="1" applyFill="1" applyBorder="1"/>
    <xf numFmtId="0" fontId="8" fillId="15" borderId="9" xfId="0" applyFont="1" applyFill="1" applyBorder="1"/>
    <xf numFmtId="4" fontId="7" fillId="0" borderId="15" xfId="0" applyNumberFormat="1" applyFont="1" applyBorder="1"/>
    <xf numFmtId="4" fontId="7" fillId="0" borderId="9" xfId="0" applyNumberFormat="1" applyFont="1" applyBorder="1"/>
    <xf numFmtId="164" fontId="7" fillId="18" borderId="15" xfId="6" applyNumberFormat="1" applyFont="1" applyFill="1" applyBorder="1"/>
    <xf numFmtId="164" fontId="8" fillId="18" borderId="12" xfId="4" applyNumberFormat="1" applyFont="1" applyFill="1" applyBorder="1"/>
    <xf numFmtId="164" fontId="8" fillId="18" borderId="10" xfId="4" applyNumberFormat="1" applyFont="1" applyFill="1" applyBorder="1"/>
    <xf numFmtId="164" fontId="8" fillId="18" borderId="15" xfId="4" applyNumberFormat="1" applyFont="1" applyFill="1" applyBorder="1"/>
    <xf numFmtId="166" fontId="8" fillId="18" borderId="10" xfId="0" applyNumberFormat="1" applyFont="1" applyFill="1" applyBorder="1"/>
    <xf numFmtId="166" fontId="8" fillId="18" borderId="12" xfId="0" applyNumberFormat="1" applyFont="1" applyFill="1" applyBorder="1"/>
    <xf numFmtId="10" fontId="7" fillId="18" borderId="11" xfId="8" applyNumberFormat="1" applyFont="1" applyFill="1" applyBorder="1"/>
    <xf numFmtId="10" fontId="7" fillId="18" borderId="15" xfId="8" applyNumberFormat="1" applyFont="1" applyFill="1" applyBorder="1"/>
    <xf numFmtId="10" fontId="12" fillId="18" borderId="13" xfId="8" applyNumberFormat="1" applyFont="1" applyFill="1" applyBorder="1"/>
    <xf numFmtId="10" fontId="12" fillId="18" borderId="4" xfId="8" applyNumberFormat="1" applyFont="1" applyFill="1" applyBorder="1"/>
    <xf numFmtId="10" fontId="12" fillId="18" borderId="15" xfId="8" applyNumberFormat="1" applyFont="1" applyFill="1" applyBorder="1"/>
    <xf numFmtId="10" fontId="7" fillId="18" borderId="15" xfId="0" applyNumberFormat="1" applyFont="1" applyFill="1" applyBorder="1"/>
    <xf numFmtId="10" fontId="7" fillId="18" borderId="9" xfId="0" applyNumberFormat="1" applyFont="1" applyFill="1" applyBorder="1"/>
    <xf numFmtId="10" fontId="27" fillId="18" borderId="15" xfId="0" applyNumberFormat="1" applyFont="1" applyFill="1" applyBorder="1"/>
    <xf numFmtId="174" fontId="7" fillId="18" borderId="15" xfId="6" applyNumberFormat="1" applyFont="1" applyFill="1" applyBorder="1"/>
    <xf numFmtId="175" fontId="7" fillId="15" borderId="6" xfId="0" applyNumberFormat="1" applyFont="1" applyFill="1" applyBorder="1" applyAlignment="1">
      <alignment horizontal="center"/>
    </xf>
    <xf numFmtId="164" fontId="8" fillId="18" borderId="13" xfId="3" applyNumberFormat="1" applyFont="1" applyFill="1" applyBorder="1"/>
    <xf numFmtId="170" fontId="7" fillId="18" borderId="5" xfId="0" applyNumberFormat="1" applyFont="1" applyFill="1" applyBorder="1"/>
    <xf numFmtId="170" fontId="7" fillId="18" borderId="6" xfId="0" applyNumberFormat="1" applyFont="1" applyFill="1" applyBorder="1"/>
    <xf numFmtId="170" fontId="7" fillId="18" borderId="19" xfId="0" applyNumberFormat="1" applyFont="1" applyFill="1" applyBorder="1"/>
    <xf numFmtId="10" fontId="7" fillId="18" borderId="6" xfId="0" applyNumberFormat="1" applyFont="1" applyFill="1" applyBorder="1"/>
    <xf numFmtId="10" fontId="7" fillId="18" borderId="6" xfId="8" applyNumberFormat="1" applyFont="1" applyFill="1" applyBorder="1"/>
    <xf numFmtId="10" fontId="7" fillId="18" borderId="19" xfId="8" applyNumberFormat="1" applyFont="1" applyFill="1" applyBorder="1"/>
    <xf numFmtId="0" fontId="7" fillId="18" borderId="6" xfId="0" applyFont="1" applyFill="1" applyBorder="1"/>
    <xf numFmtId="10" fontId="7" fillId="18" borderId="19" xfId="0" applyNumberFormat="1" applyFont="1" applyFill="1" applyBorder="1"/>
    <xf numFmtId="164" fontId="11" fillId="18" borderId="6" xfId="0" applyNumberFormat="1" applyFont="1" applyFill="1" applyBorder="1"/>
    <xf numFmtId="164" fontId="7" fillId="18" borderId="6" xfId="0" applyNumberFormat="1" applyFont="1" applyFill="1" applyBorder="1"/>
    <xf numFmtId="164" fontId="7" fillId="18" borderId="2" xfId="0" applyNumberFormat="1" applyFont="1" applyFill="1" applyBorder="1"/>
    <xf numFmtId="164" fontId="7" fillId="18" borderId="25" xfId="0" applyNumberFormat="1" applyFont="1" applyFill="1" applyBorder="1"/>
    <xf numFmtId="164" fontId="11" fillId="18" borderId="25" xfId="0" applyNumberFormat="1" applyFont="1" applyFill="1" applyBorder="1"/>
    <xf numFmtId="164" fontId="11" fillId="18" borderId="3" xfId="0" applyNumberFormat="1" applyFont="1" applyFill="1" applyBorder="1"/>
    <xf numFmtId="164" fontId="12" fillId="18" borderId="13" xfId="0" applyNumberFormat="1" applyFont="1" applyFill="1" applyBorder="1"/>
    <xf numFmtId="164" fontId="12" fillId="18" borderId="4" xfId="0" applyNumberFormat="1" applyFont="1" applyFill="1" applyBorder="1"/>
    <xf numFmtId="164" fontId="7" fillId="18" borderId="23" xfId="0" applyNumberFormat="1" applyFont="1" applyFill="1" applyBorder="1"/>
    <xf numFmtId="164" fontId="7" fillId="18" borderId="1" xfId="0" applyNumberFormat="1" applyFont="1" applyFill="1" applyBorder="1"/>
    <xf numFmtId="164" fontId="12" fillId="18" borderId="15" xfId="0" applyNumberFormat="1" applyFont="1" applyFill="1" applyBorder="1"/>
    <xf numFmtId="164" fontId="12" fillId="18" borderId="9" xfId="0" applyNumberFormat="1" applyFont="1" applyFill="1" applyBorder="1"/>
    <xf numFmtId="9" fontId="7" fillId="18" borderId="11" xfId="8" applyNumberFormat="1" applyFont="1" applyFill="1" applyBorder="1"/>
    <xf numFmtId="9" fontId="7" fillId="18" borderId="15" xfId="8" applyNumberFormat="1" applyFont="1" applyFill="1" applyBorder="1"/>
    <xf numFmtId="10" fontId="7" fillId="18" borderId="5" xfId="8" applyNumberFormat="1" applyFont="1" applyFill="1" applyBorder="1"/>
    <xf numFmtId="10" fontId="7" fillId="18" borderId="14" xfId="8" applyNumberFormat="1" applyFont="1" applyFill="1" applyBorder="1"/>
    <xf numFmtId="10" fontId="7" fillId="18" borderId="23" xfId="8" applyNumberFormat="1" applyFont="1" applyFill="1" applyBorder="1"/>
    <xf numFmtId="10" fontId="7" fillId="18" borderId="1" xfId="8" applyNumberFormat="1" applyFont="1" applyFill="1" applyBorder="1"/>
    <xf numFmtId="170" fontId="7" fillId="18" borderId="14" xfId="0" applyNumberFormat="1" applyFont="1" applyFill="1" applyBorder="1"/>
    <xf numFmtId="170" fontId="7" fillId="18" borderId="2" xfId="0" applyNumberFormat="1" applyFont="1" applyFill="1" applyBorder="1"/>
    <xf numFmtId="37" fontId="7" fillId="18" borderId="25" xfId="0" applyNumberFormat="1" applyFont="1" applyFill="1" applyBorder="1"/>
    <xf numFmtId="37" fontId="7" fillId="18" borderId="3" xfId="0" applyNumberFormat="1" applyFont="1" applyFill="1" applyBorder="1"/>
    <xf numFmtId="170" fontId="7" fillId="18" borderId="25" xfId="0" applyNumberFormat="1" applyFont="1" applyFill="1" applyBorder="1"/>
    <xf numFmtId="170" fontId="7" fillId="18" borderId="3" xfId="0" applyNumberFormat="1" applyFont="1" applyFill="1" applyBorder="1"/>
    <xf numFmtId="164" fontId="7" fillId="18" borderId="15" xfId="0" applyNumberFormat="1" applyFont="1" applyFill="1" applyBorder="1"/>
    <xf numFmtId="164" fontId="16" fillId="18" borderId="15" xfId="0" applyNumberFormat="1" applyFont="1" applyFill="1" applyBorder="1"/>
    <xf numFmtId="164" fontId="8" fillId="18" borderId="15" xfId="0" applyNumberFormat="1" applyFont="1" applyFill="1" applyBorder="1"/>
    <xf numFmtId="171" fontId="8" fillId="18" borderId="15" xfId="13" applyNumberFormat="1" applyFont="1" applyFill="1" applyBorder="1" applyAlignment="1">
      <alignment horizontal="right"/>
    </xf>
    <xf numFmtId="170" fontId="8" fillId="18" borderId="12" xfId="13" applyNumberFormat="1" applyFont="1" applyFill="1" applyBorder="1" applyAlignment="1">
      <alignment horizontal="right"/>
    </xf>
    <xf numFmtId="164" fontId="7" fillId="18" borderId="5" xfId="0" applyNumberFormat="1" applyFont="1" applyFill="1" applyBorder="1"/>
    <xf numFmtId="164" fontId="7" fillId="18" borderId="19" xfId="0" applyNumberFormat="1" applyFont="1" applyFill="1" applyBorder="1"/>
    <xf numFmtId="164" fontId="7" fillId="18" borderId="15" xfId="2" applyNumberFormat="1" applyFont="1" applyFill="1" applyBorder="1"/>
  </cellXfs>
  <cellStyles count="19">
    <cellStyle name="Comma" xfId="14" builtinId="3"/>
    <cellStyle name="Comma 2" xfId="15" xr:uid="{B1BF2883-A612-4046-AAEE-0767BED23E6D}"/>
    <cellStyle name="Dezimal_Capital Input Data" xfId="1" xr:uid="{00000000-0005-0000-0000-000000000000}"/>
    <cellStyle name="Dezimal_Capital stock" xfId="13" xr:uid="{84CDB5D3-C913-43C2-A811-8007AD074D12}"/>
    <cellStyle name="Dezimal_Cost of Capital" xfId="2" xr:uid="{00000000-0005-0000-0000-000001000000}"/>
    <cellStyle name="Dezimal_Labor Q&amp;P" xfId="3" xr:uid="{00000000-0005-0000-0000-000002000000}"/>
    <cellStyle name="Dezimal_Outputs" xfId="4" xr:uid="{00000000-0005-0000-0000-000003000000}"/>
    <cellStyle name="Dezimal_Price Indices" xfId="5" xr:uid="{00000000-0005-0000-0000-000004000000}"/>
    <cellStyle name="Dezimal_Sheet1" xfId="6" xr:uid="{00000000-0005-0000-0000-000005000000}"/>
    <cellStyle name="Dezimal_X&amp;Z Factor" xfId="7" xr:uid="{00000000-0005-0000-0000-000006000000}"/>
    <cellStyle name="Normal" xfId="0" builtinId="0"/>
    <cellStyle name="Normal 10 2" xfId="10" xr:uid="{00000000-0005-0000-0000-000008000000}"/>
    <cellStyle name="Normal 2" xfId="11" xr:uid="{00000000-0005-0000-0000-000009000000}"/>
    <cellStyle name="Normal 2 10 2" xfId="18" xr:uid="{5E7CF06D-BC3F-4C2E-82D0-0F050DD69700}"/>
    <cellStyle name="Normal 2 2 2 2" xfId="12" xr:uid="{00000000-0005-0000-0000-00000A000000}"/>
    <cellStyle name="Normal 3" xfId="17" xr:uid="{7B646EC5-6921-4AF9-838F-80AEF6200149}"/>
    <cellStyle name="Percent" xfId="8" builtinId="5"/>
    <cellStyle name="Percent 2" xfId="16" xr:uid="{2AF1046F-BD13-48E2-87B5-02C6E2CA1537}"/>
    <cellStyle name="Standard_DataRequirements_V3.92" xfId="9" xr:uid="{00000000-0005-0000-0000-00000C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6E6E6"/>
      <rgbColor rgb="00C3CFE1"/>
      <rgbColor rgb="006685B3"/>
      <rgbColor rgb="00FFAA1F"/>
      <rgbColor rgb="0000337F"/>
      <rgbColor rgb="004F4F4F"/>
      <rgbColor rgb="00000000"/>
      <rgbColor rgb="00FFFFFF"/>
      <rgbColor rgb="00E6E6E6"/>
      <rgbColor rgb="00C3CFE1"/>
      <rgbColor rgb="006685B3"/>
      <rgbColor rgb="00FFAA1F"/>
      <rgbColor rgb="0000337F"/>
      <rgbColor rgb="004F4F4F"/>
      <rgbColor rgb="00000000"/>
      <rgbColor rgb="00FFFFFF"/>
      <rgbColor rgb="0000CCFF"/>
      <rgbColor rgb="0000337F"/>
      <rgbColor rgb="00FFAA1F"/>
      <rgbColor rgb="006685B3"/>
      <rgbColor rgb="004F4F4F"/>
      <rgbColor rgb="00E6E6E6"/>
      <rgbColor rgb="00000000"/>
      <rgbColor rgb="00C3CFE1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9FF33"/>
      <color rgb="FFCCFFCC"/>
      <color rgb="FFFFCC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555555555555555E-2"/>
          <c:y val="5.0925925925925923E-2"/>
          <c:w val="0.93845756780402445"/>
          <c:h val="0.78297264321614546"/>
        </c:manualLayout>
      </c:layout>
      <c:lineChart>
        <c:grouping val="standard"/>
        <c:varyColors val="0"/>
        <c:ser>
          <c:idx val="0"/>
          <c:order val="0"/>
          <c:tx>
            <c:strRef>
              <c:f>'grafic X si Z'!$B$8</c:f>
              <c:strCache>
                <c:ptCount val="1"/>
                <c:pt idx="0">
                  <c:v>X-Factor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'grafic X si Z'!$C$7:$I$7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'grafic X si Z'!$C$8:$I$8</c:f>
              <c:numCache>
                <c:formatCode>0.00%</c:formatCode>
                <c:ptCount val="7"/>
                <c:pt idx="0">
                  <c:v>8.9171592810303207E-2</c:v>
                </c:pt>
                <c:pt idx="1">
                  <c:v>-9.535455205769465E-2</c:v>
                </c:pt>
                <c:pt idx="2">
                  <c:v>2.1948991282584675E-2</c:v>
                </c:pt>
                <c:pt idx="3">
                  <c:v>0.04</c:v>
                </c:pt>
                <c:pt idx="4">
                  <c:v>-3.1719415416294514E-2</c:v>
                </c:pt>
                <c:pt idx="5">
                  <c:v>6.3570812801679484E-3</c:v>
                </c:pt>
                <c:pt idx="6">
                  <c:v>-0.10234197180539359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68-49AA-84B5-0363846DC399}"/>
            </c:ext>
          </c:extLst>
        </c:ser>
        <c:ser>
          <c:idx val="1"/>
          <c:order val="1"/>
          <c:tx>
            <c:strRef>
              <c:f>'grafic X si Z'!$B$9</c:f>
              <c:strCache>
                <c:ptCount val="1"/>
                <c:pt idx="0">
                  <c:v>Z-Factor 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'grafic X si Z'!$C$7:$I$7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'grafic X si Z'!$C$9:$I$9</c:f>
              <c:numCache>
                <c:formatCode>0.00%</c:formatCode>
                <c:ptCount val="7"/>
                <c:pt idx="0">
                  <c:v>-2.7824963355727039E-2</c:v>
                </c:pt>
                <c:pt idx="1">
                  <c:v>-2.4998162657137002E-2</c:v>
                </c:pt>
                <c:pt idx="2">
                  <c:v>-2.2927500008718307E-2</c:v>
                </c:pt>
                <c:pt idx="3">
                  <c:v>-2.3348846705958104E-2</c:v>
                </c:pt>
                <c:pt idx="4">
                  <c:v>5.0818042163134014E-2</c:v>
                </c:pt>
                <c:pt idx="5">
                  <c:v>1.9915294709437245E-2</c:v>
                </c:pt>
                <c:pt idx="6">
                  <c:v>4.83538008628525E-2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68-49AA-84B5-0363846DC39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35834463"/>
        <c:axId val="735836543"/>
      </c:lineChart>
      <c:catAx>
        <c:axId val="7358344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5836543"/>
        <c:crosses val="autoZero"/>
        <c:auto val="1"/>
        <c:lblAlgn val="ctr"/>
        <c:lblOffset val="100"/>
        <c:noMultiLvlLbl val="0"/>
      </c:catAx>
      <c:valAx>
        <c:axId val="73583654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7358344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2456867891513561"/>
          <c:y val="0.84317074948964732"/>
          <c:w val="0.17265354330708663"/>
          <c:h val="0.13871860345446957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533400</xdr:colOff>
      <xdr:row>10</xdr:row>
      <xdr:rowOff>41910</xdr:rowOff>
    </xdr:from>
    <xdr:to>
      <xdr:col>14</xdr:col>
      <xdr:colOff>228600</xdr:colOff>
      <xdr:row>28</xdr:row>
      <xdr:rowOff>114300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1748527-0F7E-4682-8A4C-21AF80D3D2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9.9978637043366805E-2"/>
    <pageSetUpPr fitToPage="1"/>
  </sheetPr>
  <dimension ref="B1:R74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76" sqref="B76"/>
    </sheetView>
  </sheetViews>
  <sheetFormatPr defaultColWidth="9.109375" defaultRowHeight="13.2" x14ac:dyDescent="0.25"/>
  <cols>
    <col min="1" max="1" width="3.6640625" style="1" customWidth="1"/>
    <col min="2" max="2" width="45.6640625" style="1" customWidth="1"/>
    <col min="3" max="9" width="13.44140625" style="1" bestFit="1" customWidth="1"/>
    <col min="10" max="10" width="15.6640625" style="1" customWidth="1"/>
    <col min="11" max="11" width="15.109375" style="1" bestFit="1" customWidth="1"/>
    <col min="12" max="17" width="14" style="1" bestFit="1" customWidth="1"/>
    <col min="18" max="16384" width="9.109375" style="1"/>
  </cols>
  <sheetData>
    <row r="1" spans="2:18" ht="27" customHeight="1" x14ac:dyDescent="0.3">
      <c r="B1" s="92" t="s">
        <v>105</v>
      </c>
      <c r="K1" s="160"/>
    </row>
    <row r="3" spans="2:18" x14ac:dyDescent="0.25">
      <c r="B3" s="78" t="s">
        <v>116</v>
      </c>
      <c r="C3" s="21">
        <v>2013</v>
      </c>
      <c r="D3" s="21">
        <v>2014</v>
      </c>
      <c r="E3" s="21">
        <v>2015</v>
      </c>
      <c r="F3" s="21">
        <v>2016</v>
      </c>
      <c r="G3" s="21">
        <v>2017</v>
      </c>
      <c r="H3" s="21">
        <v>2018</v>
      </c>
      <c r="I3" s="21">
        <v>2019</v>
      </c>
      <c r="J3" s="21">
        <v>2020</v>
      </c>
    </row>
    <row r="4" spans="2:18" x14ac:dyDescent="0.25">
      <c r="B4" s="203" t="s">
        <v>9</v>
      </c>
      <c r="C4" s="268">
        <f ca="1">RAND()*100000000</f>
        <v>92080407.867635235</v>
      </c>
      <c r="D4" s="268">
        <f t="shared" ref="D4:J5" ca="1" si="0">RAND()*100000000</f>
        <v>95735034.490711391</v>
      </c>
      <c r="E4" s="268">
        <f t="shared" ca="1" si="0"/>
        <v>76851291.328795314</v>
      </c>
      <c r="F4" s="268">
        <f t="shared" ca="1" si="0"/>
        <v>37403633.833788328</v>
      </c>
      <c r="G4" s="268">
        <f t="shared" ca="1" si="0"/>
        <v>49365674.439312413</v>
      </c>
      <c r="H4" s="268">
        <f t="shared" ca="1" si="0"/>
        <v>21533221.198560003</v>
      </c>
      <c r="I4" s="268">
        <f t="shared" ca="1" si="0"/>
        <v>6003076.0434921281</v>
      </c>
      <c r="J4" s="268">
        <f t="shared" ca="1" si="0"/>
        <v>59494480.014380671</v>
      </c>
    </row>
    <row r="5" spans="2:18" x14ac:dyDescent="0.25">
      <c r="B5" s="204" t="s">
        <v>8</v>
      </c>
      <c r="C5" s="268">
        <f ca="1">RAND()*100000000</f>
        <v>34960156.686048061</v>
      </c>
      <c r="D5" s="268">
        <f t="shared" ca="1" si="0"/>
        <v>8275763.2966044433</v>
      </c>
      <c r="E5" s="268">
        <f t="shared" ca="1" si="0"/>
        <v>84414338.598599583</v>
      </c>
      <c r="F5" s="268">
        <f t="shared" ca="1" si="0"/>
        <v>42877643.559737585</v>
      </c>
      <c r="G5" s="268">
        <f t="shared" ca="1" si="0"/>
        <v>89607926.292638674</v>
      </c>
      <c r="H5" s="268">
        <f t="shared" ca="1" si="0"/>
        <v>1859459.6748906623</v>
      </c>
      <c r="I5" s="268">
        <f t="shared" ca="1" si="0"/>
        <v>4940056.0087825228</v>
      </c>
      <c r="J5" s="268">
        <f t="shared" ca="1" si="0"/>
        <v>98657016.054328978</v>
      </c>
    </row>
    <row r="6" spans="2:18" x14ac:dyDescent="0.25">
      <c r="B6" s="205" t="s">
        <v>19</v>
      </c>
      <c r="C6" s="268">
        <f ca="1">RAND()*1000000</f>
        <v>73682.227940852667</v>
      </c>
      <c r="D6" s="268">
        <f t="shared" ref="D6:J6" ca="1" si="1">RAND()*1000000</f>
        <v>102479.85299762296</v>
      </c>
      <c r="E6" s="268">
        <f t="shared" ca="1" si="1"/>
        <v>781385.4064906846</v>
      </c>
      <c r="F6" s="268">
        <f t="shared" ca="1" si="1"/>
        <v>194582.85586728176</v>
      </c>
      <c r="G6" s="268">
        <f t="shared" ca="1" si="1"/>
        <v>896228.11307799269</v>
      </c>
      <c r="H6" s="268">
        <f t="shared" ca="1" si="1"/>
        <v>908922.83623887529</v>
      </c>
      <c r="I6" s="268">
        <f t="shared" ca="1" si="1"/>
        <v>400284.24538600829</v>
      </c>
      <c r="J6" s="268">
        <f t="shared" ca="1" si="1"/>
        <v>903044.25719297398</v>
      </c>
    </row>
    <row r="7" spans="2:18" x14ac:dyDescent="0.25">
      <c r="B7" s="206" t="s">
        <v>10</v>
      </c>
      <c r="C7" s="268">
        <f ca="1">RAND()*100000000</f>
        <v>45207715.773122318</v>
      </c>
      <c r="D7" s="268">
        <f t="shared" ref="D7:J8" ca="1" si="2">RAND()*100000000</f>
        <v>52063240.908574373</v>
      </c>
      <c r="E7" s="268">
        <f t="shared" ca="1" si="2"/>
        <v>42075642.040451474</v>
      </c>
      <c r="F7" s="268">
        <f t="shared" ca="1" si="2"/>
        <v>29067385.615754705</v>
      </c>
      <c r="G7" s="268">
        <f t="shared" ca="1" si="2"/>
        <v>86256141.157310352</v>
      </c>
      <c r="H7" s="268">
        <f t="shared" ca="1" si="2"/>
        <v>76743149.752453029</v>
      </c>
      <c r="I7" s="268">
        <f t="shared" ca="1" si="2"/>
        <v>60167814.531333216</v>
      </c>
      <c r="J7" s="268">
        <f t="shared" ca="1" si="2"/>
        <v>96314069.125460371</v>
      </c>
    </row>
    <row r="8" spans="2:18" x14ac:dyDescent="0.25">
      <c r="B8" s="207" t="s">
        <v>11</v>
      </c>
      <c r="C8" s="268">
        <f ca="1">RAND()*100000000</f>
        <v>32852370.342567138</v>
      </c>
      <c r="D8" s="268">
        <f t="shared" ca="1" si="2"/>
        <v>51327993.162758447</v>
      </c>
      <c r="E8" s="268">
        <f t="shared" ca="1" si="2"/>
        <v>19589266.501471803</v>
      </c>
      <c r="F8" s="268">
        <f t="shared" ca="1" si="2"/>
        <v>21043775.242784359</v>
      </c>
      <c r="G8" s="268">
        <f t="shared" ca="1" si="2"/>
        <v>13977235.106565455</v>
      </c>
      <c r="H8" s="268">
        <f t="shared" ca="1" si="2"/>
        <v>51037123.940287851</v>
      </c>
      <c r="I8" s="268">
        <f t="shared" ca="1" si="2"/>
        <v>9206986.8362424374</v>
      </c>
      <c r="J8" s="268">
        <f t="shared" ca="1" si="2"/>
        <v>36863891.786124647</v>
      </c>
    </row>
    <row r="9" spans="2:18" x14ac:dyDescent="0.25">
      <c r="B9" s="208" t="s">
        <v>18</v>
      </c>
      <c r="C9" s="268">
        <f ca="1">RAND()*1000000</f>
        <v>572057.46266060637</v>
      </c>
      <c r="D9" s="268">
        <f t="shared" ref="D9:J9" ca="1" si="3">RAND()*1000000</f>
        <v>959667.4744606209</v>
      </c>
      <c r="E9" s="268">
        <f t="shared" ca="1" si="3"/>
        <v>721348.61351237947</v>
      </c>
      <c r="F9" s="268">
        <f t="shared" ca="1" si="3"/>
        <v>504423.17105392518</v>
      </c>
      <c r="G9" s="268">
        <f t="shared" ca="1" si="3"/>
        <v>351414.56533925975</v>
      </c>
      <c r="H9" s="268">
        <f t="shared" ca="1" si="3"/>
        <v>789468.2259482753</v>
      </c>
      <c r="I9" s="268">
        <f t="shared" ca="1" si="3"/>
        <v>554813.52390219644</v>
      </c>
      <c r="J9" s="268">
        <f t="shared" ca="1" si="3"/>
        <v>688066.74334501242</v>
      </c>
    </row>
    <row r="10" spans="2:18" x14ac:dyDescent="0.25">
      <c r="B10" s="209" t="s">
        <v>12</v>
      </c>
      <c r="C10" s="268">
        <f ca="1">RAND()*100000000</f>
        <v>97271931.192677781</v>
      </c>
      <c r="D10" s="268">
        <f t="shared" ref="D10:J12" ca="1" si="4">RAND()*100000000</f>
        <v>50998499.531310916</v>
      </c>
      <c r="E10" s="268">
        <f t="shared" ca="1" si="4"/>
        <v>45413755.702383965</v>
      </c>
      <c r="F10" s="268">
        <f t="shared" ca="1" si="4"/>
        <v>94903057.570334539</v>
      </c>
      <c r="G10" s="268">
        <f t="shared" ca="1" si="4"/>
        <v>54955540.094053105</v>
      </c>
      <c r="H10" s="268">
        <f t="shared" ca="1" si="4"/>
        <v>3362105.4387534708</v>
      </c>
      <c r="I10" s="268">
        <f t="shared" ca="1" si="4"/>
        <v>63204373.971921764</v>
      </c>
      <c r="J10" s="268">
        <f t="shared" ca="1" si="4"/>
        <v>33045280.56456545</v>
      </c>
    </row>
    <row r="11" spans="2:18" x14ac:dyDescent="0.25">
      <c r="B11" s="210" t="s">
        <v>13</v>
      </c>
      <c r="C11" s="268">
        <f ca="1">RAND()*100000000</f>
        <v>49572297.498622112</v>
      </c>
      <c r="D11" s="268">
        <f t="shared" ca="1" si="4"/>
        <v>4958601.5448056851</v>
      </c>
      <c r="E11" s="268">
        <f t="shared" ca="1" si="4"/>
        <v>87640975.187558264</v>
      </c>
      <c r="F11" s="268">
        <f t="shared" ca="1" si="4"/>
        <v>51721778.368945457</v>
      </c>
      <c r="G11" s="268">
        <f t="shared" ca="1" si="4"/>
        <v>3455944.8972819815</v>
      </c>
      <c r="H11" s="268">
        <f t="shared" ca="1" si="4"/>
        <v>27142799.973856945</v>
      </c>
      <c r="I11" s="268">
        <f t="shared" ca="1" si="4"/>
        <v>82692378.864169374</v>
      </c>
      <c r="J11" s="268">
        <f t="shared" ca="1" si="4"/>
        <v>72904214.850546181</v>
      </c>
    </row>
    <row r="12" spans="2:18" x14ac:dyDescent="0.25">
      <c r="B12" s="212" t="s">
        <v>14</v>
      </c>
      <c r="C12" s="268">
        <f ca="1">RAND()*100000000</f>
        <v>35108311.423419826</v>
      </c>
      <c r="D12" s="268">
        <f t="shared" ca="1" si="4"/>
        <v>42869901.494226456</v>
      </c>
      <c r="E12" s="268">
        <f t="shared" ca="1" si="4"/>
        <v>59510012.224713303</v>
      </c>
      <c r="F12" s="268">
        <f t="shared" ca="1" si="4"/>
        <v>13671608.205330454</v>
      </c>
      <c r="G12" s="268">
        <f t="shared" ca="1" si="4"/>
        <v>8646966.1839973852</v>
      </c>
      <c r="H12" s="268">
        <f t="shared" ca="1" si="4"/>
        <v>14431133.786326656</v>
      </c>
      <c r="I12" s="268">
        <f t="shared" ca="1" si="4"/>
        <v>53019289.738389663</v>
      </c>
      <c r="J12" s="268">
        <f t="shared" ca="1" si="4"/>
        <v>25061247.298787892</v>
      </c>
    </row>
    <row r="13" spans="2:18" x14ac:dyDescent="0.25">
      <c r="B13" s="166" t="s">
        <v>17</v>
      </c>
      <c r="C13" s="268">
        <v>0</v>
      </c>
      <c r="D13" s="268">
        <v>0</v>
      </c>
      <c r="E13" s="268">
        <v>0</v>
      </c>
      <c r="F13" s="268">
        <v>0</v>
      </c>
      <c r="G13" s="268">
        <v>0</v>
      </c>
      <c r="H13" s="268">
        <v>0</v>
      </c>
      <c r="I13" s="268">
        <v>0</v>
      </c>
      <c r="J13" s="268">
        <v>0</v>
      </c>
    </row>
    <row r="14" spans="2:18" x14ac:dyDescent="0.25">
      <c r="B14" s="211" t="s">
        <v>15</v>
      </c>
      <c r="C14" s="268">
        <f ca="1">RAND()*100000000</f>
        <v>60071444.477204539</v>
      </c>
      <c r="D14" s="268">
        <f t="shared" ref="D14:J14" ca="1" si="5">RAND()*100000000</f>
        <v>25933846.454512887</v>
      </c>
      <c r="E14" s="268">
        <f t="shared" ca="1" si="5"/>
        <v>53403675.299273856</v>
      </c>
      <c r="F14" s="268">
        <f t="shared" ca="1" si="5"/>
        <v>13279779.077294152</v>
      </c>
      <c r="G14" s="268">
        <f t="shared" ca="1" si="5"/>
        <v>80351546.753934905</v>
      </c>
      <c r="H14" s="268">
        <f t="shared" ca="1" si="5"/>
        <v>25880874.091921512</v>
      </c>
      <c r="I14" s="268">
        <f t="shared" ca="1" si="5"/>
        <v>60645014.220901862</v>
      </c>
      <c r="J14" s="268">
        <f t="shared" ca="1" si="5"/>
        <v>8172660.3710893905</v>
      </c>
      <c r="M14" s="185"/>
    </row>
    <row r="15" spans="2:18" x14ac:dyDescent="0.25">
      <c r="B15" s="43" t="s">
        <v>16</v>
      </c>
      <c r="C15" s="269">
        <f ca="1">SUM(C3:C14)</f>
        <v>447772387.95189852</v>
      </c>
      <c r="D15" s="269">
        <f ca="1">SUM(D3:D14)</f>
        <v>333227042.21096283</v>
      </c>
      <c r="E15" s="269">
        <f t="shared" ref="E15:H15" ca="1" si="6">SUM(E4:E14)</f>
        <v>470401690.90325058</v>
      </c>
      <c r="F15" s="269">
        <f t="shared" ca="1" si="6"/>
        <v>304667667.50089079</v>
      </c>
      <c r="G15" s="269">
        <f t="shared" ca="1" si="6"/>
        <v>387864617.60351157</v>
      </c>
      <c r="H15" s="270">
        <f t="shared" ca="1" si="6"/>
        <v>223688258.91923729</v>
      </c>
      <c r="I15" s="271">
        <f ca="1">SUM(I4:I14)</f>
        <v>340834087.98452115</v>
      </c>
      <c r="J15" s="271">
        <f ca="1">SUM(J4:J14)</f>
        <v>432103971.06582159</v>
      </c>
      <c r="K15" s="185"/>
      <c r="L15" s="185"/>
      <c r="M15" s="185"/>
      <c r="N15" s="185"/>
      <c r="O15" s="185"/>
      <c r="P15" s="185"/>
      <c r="Q15" s="185"/>
      <c r="R15" s="185"/>
    </row>
    <row r="16" spans="2:18" x14ac:dyDescent="0.25">
      <c r="B16" s="6"/>
      <c r="C16" s="6"/>
      <c r="D16" s="6"/>
      <c r="E16" s="6"/>
      <c r="F16" s="6"/>
      <c r="G16" s="6"/>
      <c r="H16" s="6"/>
      <c r="I16" s="6"/>
    </row>
    <row r="17" spans="2:10" x14ac:dyDescent="0.25">
      <c r="B17" s="78" t="s">
        <v>110</v>
      </c>
      <c r="C17" s="7"/>
      <c r="D17" s="7"/>
      <c r="E17" s="7"/>
      <c r="F17" s="7"/>
      <c r="G17" s="7"/>
      <c r="H17" s="7"/>
      <c r="I17" s="7"/>
    </row>
    <row r="18" spans="2:10" x14ac:dyDescent="0.25">
      <c r="B18" s="166" t="s">
        <v>9</v>
      </c>
      <c r="C18" s="202">
        <f t="shared" ref="C18:H18" ca="1" si="7">C4/C$15</f>
        <v>0.20564110325964735</v>
      </c>
      <c r="D18" s="202">
        <f t="shared" ca="1" si="7"/>
        <v>0.28729671474292434</v>
      </c>
      <c r="E18" s="202">
        <f t="shared" ca="1" si="7"/>
        <v>0.16337375654672473</v>
      </c>
      <c r="F18" s="202">
        <f t="shared" ca="1" si="7"/>
        <v>0.12276863554508607</v>
      </c>
      <c r="G18" s="202">
        <f t="shared" ca="1" si="7"/>
        <v>0.12727552913778717</v>
      </c>
      <c r="H18" s="202">
        <f t="shared" ca="1" si="7"/>
        <v>9.6264423097568927E-2</v>
      </c>
      <c r="I18" s="202">
        <f ca="1">I4/I$15</f>
        <v>1.7612898049577587E-2</v>
      </c>
      <c r="J18" s="202">
        <f ca="1">J4/J$15</f>
        <v>0.13768556643354243</v>
      </c>
    </row>
    <row r="19" spans="2:10" x14ac:dyDescent="0.25">
      <c r="B19" s="166" t="s">
        <v>8</v>
      </c>
      <c r="C19" s="202">
        <f t="shared" ref="C19:I19" ca="1" si="8">C5/C$15</f>
        <v>7.8075731391020073E-2</v>
      </c>
      <c r="D19" s="202">
        <f t="shared" ca="1" si="8"/>
        <v>2.4835209176586388E-2</v>
      </c>
      <c r="E19" s="202">
        <f t="shared" ca="1" si="8"/>
        <v>0.17945160536415125</v>
      </c>
      <c r="F19" s="202">
        <f t="shared" ca="1" si="8"/>
        <v>0.14073578568888417</v>
      </c>
      <c r="G19" s="202">
        <f t="shared" ca="1" si="8"/>
        <v>0.231028875091254</v>
      </c>
      <c r="H19" s="202">
        <f t="shared" ca="1" si="8"/>
        <v>8.3127280970165755E-3</v>
      </c>
      <c r="I19" s="202">
        <f t="shared" ca="1" si="8"/>
        <v>1.4494019767784709E-2</v>
      </c>
      <c r="J19" s="202">
        <f t="shared" ref="J19" ca="1" si="9">J5/J$15</f>
        <v>0.22831777225046779</v>
      </c>
    </row>
    <row r="20" spans="2:10" x14ac:dyDescent="0.25">
      <c r="B20" s="166" t="s">
        <v>19</v>
      </c>
      <c r="C20" s="202">
        <f t="shared" ref="C20:I20" ca="1" si="10">C6/C$15</f>
        <v>1.6455286195263987E-4</v>
      </c>
      <c r="D20" s="202">
        <f t="shared" ca="1" si="10"/>
        <v>3.0753762455072286E-4</v>
      </c>
      <c r="E20" s="202">
        <f t="shared" ca="1" si="10"/>
        <v>1.6611024611546206E-3</v>
      </c>
      <c r="F20" s="202">
        <f t="shared" ca="1" si="10"/>
        <v>6.3867248357331134E-4</v>
      </c>
      <c r="G20" s="202">
        <f t="shared" ca="1" si="10"/>
        <v>2.3106725192297574E-3</v>
      </c>
      <c r="H20" s="202">
        <f t="shared" ca="1" si="10"/>
        <v>4.0633461972049327E-3</v>
      </c>
      <c r="I20" s="202">
        <f t="shared" ca="1" si="10"/>
        <v>1.1744255034848129E-3</v>
      </c>
      <c r="J20" s="202">
        <f t="shared" ref="J20" ca="1" si="11">J6/J$15</f>
        <v>2.0898772463616515E-3</v>
      </c>
    </row>
    <row r="21" spans="2:10" x14ac:dyDescent="0.25">
      <c r="B21" s="166" t="s">
        <v>10</v>
      </c>
      <c r="C21" s="202">
        <f t="shared" ref="C21:I21" ca="1" si="12">C7/C$15</f>
        <v>0.10096137454991688</v>
      </c>
      <c r="D21" s="202">
        <f t="shared" ca="1" si="12"/>
        <v>0.15623954335498869</v>
      </c>
      <c r="E21" s="202">
        <f t="shared" ca="1" si="12"/>
        <v>8.9446196419190466E-2</v>
      </c>
      <c r="F21" s="202">
        <f t="shared" ca="1" si="12"/>
        <v>9.5406860380646455E-2</v>
      </c>
      <c r="G21" s="202">
        <f t="shared" ca="1" si="12"/>
        <v>0.22238723833655877</v>
      </c>
      <c r="H21" s="202">
        <f t="shared" ca="1" si="12"/>
        <v>0.34308081310678523</v>
      </c>
      <c r="I21" s="202">
        <f t="shared" ca="1" si="12"/>
        <v>0.17653109431374045</v>
      </c>
      <c r="J21" s="202">
        <f t="shared" ref="J21" ca="1" si="13">J7/J$15</f>
        <v>0.22289558896645509</v>
      </c>
    </row>
    <row r="22" spans="2:10" x14ac:dyDescent="0.25">
      <c r="B22" s="166" t="s">
        <v>11</v>
      </c>
      <c r="C22" s="202">
        <f t="shared" ref="C22:I22" ca="1" si="14">C8/C$15</f>
        <v>7.3368459571241523E-2</v>
      </c>
      <c r="D22" s="202">
        <f t="shared" ca="1" si="14"/>
        <v>0.1540330965404158</v>
      </c>
      <c r="E22" s="202">
        <f t="shared" ca="1" si="14"/>
        <v>4.1643699162426703E-2</v>
      </c>
      <c r="F22" s="202">
        <f t="shared" ca="1" si="14"/>
        <v>6.907124545049674E-2</v>
      </c>
      <c r="G22" s="202">
        <f t="shared" ca="1" si="14"/>
        <v>3.6036375766694606E-2</v>
      </c>
      <c r="H22" s="202">
        <f t="shared" ca="1" si="14"/>
        <v>0.2281618364185794</v>
      </c>
      <c r="I22" s="202">
        <f t="shared" ca="1" si="14"/>
        <v>2.7013104501039723E-2</v>
      </c>
      <c r="J22" s="202">
        <f t="shared" ref="J22" ca="1" si="15">J8/J$15</f>
        <v>8.5312550345688076E-2</v>
      </c>
    </row>
    <row r="23" spans="2:10" x14ac:dyDescent="0.25">
      <c r="B23" s="166" t="s">
        <v>18</v>
      </c>
      <c r="C23" s="202">
        <f t="shared" ref="C23:I23" ca="1" si="16">C9/C$15</f>
        <v>1.2775630611730777E-3</v>
      </c>
      <c r="D23" s="202">
        <f t="shared" ca="1" si="16"/>
        <v>2.8799207534095169E-3</v>
      </c>
      <c r="E23" s="202">
        <f t="shared" ca="1" si="16"/>
        <v>1.5334736831563434E-3</v>
      </c>
      <c r="F23" s="202">
        <f t="shared" ca="1" si="16"/>
        <v>1.6556504836616782E-3</v>
      </c>
      <c r="G23" s="202">
        <f t="shared" ca="1" si="16"/>
        <v>9.0602377579717178E-4</v>
      </c>
      <c r="H23" s="202">
        <f t="shared" ca="1" si="16"/>
        <v>3.5293234869037673E-3</v>
      </c>
      <c r="I23" s="202">
        <f t="shared" ca="1" si="16"/>
        <v>1.6278111358608975E-3</v>
      </c>
      <c r="J23" s="202">
        <f t="shared" ref="J23" ca="1" si="17">J9/J$15</f>
        <v>1.5923638508756044E-3</v>
      </c>
    </row>
    <row r="24" spans="2:10" x14ac:dyDescent="0.25">
      <c r="B24" s="166" t="s">
        <v>12</v>
      </c>
      <c r="C24" s="202">
        <f t="shared" ref="C24:I24" ca="1" si="18">C10/C$15</f>
        <v>0.21723521550222771</v>
      </c>
      <c r="D24" s="202">
        <f t="shared" ca="1" si="18"/>
        <v>0.15304430034530109</v>
      </c>
      <c r="E24" s="202">
        <f t="shared" ca="1" si="18"/>
        <v>9.6542500974394665E-2</v>
      </c>
      <c r="F24" s="202">
        <f t="shared" ca="1" si="18"/>
        <v>0.31149697750601335</v>
      </c>
      <c r="G24" s="202">
        <f t="shared" ca="1" si="18"/>
        <v>0.14168742803508447</v>
      </c>
      <c r="H24" s="202">
        <f t="shared" ca="1" si="18"/>
        <v>1.5030316991145074E-2</v>
      </c>
      <c r="I24" s="202">
        <f t="shared" ca="1" si="18"/>
        <v>0.18544029544014437</v>
      </c>
      <c r="J24" s="202">
        <f t="shared" ref="J24" ca="1" si="19">J10/J$15</f>
        <v>7.647529941244563E-2</v>
      </c>
    </row>
    <row r="25" spans="2:10" x14ac:dyDescent="0.25">
      <c r="B25" s="166" t="s">
        <v>13</v>
      </c>
      <c r="C25" s="202">
        <f t="shared" ref="C25:I25" ca="1" si="20">C11/C$15</f>
        <v>0.11070869672282553</v>
      </c>
      <c r="D25" s="202">
        <f t="shared" ca="1" si="20"/>
        <v>1.488054964538695E-2</v>
      </c>
      <c r="E25" s="202">
        <f t="shared" ca="1" si="20"/>
        <v>0.18631092719771652</v>
      </c>
      <c r="F25" s="202">
        <f t="shared" ca="1" si="20"/>
        <v>0.16976457919938037</v>
      </c>
      <c r="G25" s="202">
        <f t="shared" ca="1" si="20"/>
        <v>8.9101834517289393E-3</v>
      </c>
      <c r="H25" s="202">
        <f t="shared" ca="1" si="20"/>
        <v>0.1213420861023236</v>
      </c>
      <c r="I25" s="202">
        <f t="shared" ca="1" si="20"/>
        <v>0.24261768930789815</v>
      </c>
      <c r="J25" s="202">
        <f t="shared" ref="J25" ca="1" si="21">J11/J$15</f>
        <v>0.16871915032560722</v>
      </c>
    </row>
    <row r="26" spans="2:10" x14ac:dyDescent="0.25">
      <c r="B26" s="166" t="s">
        <v>14</v>
      </c>
      <c r="C26" s="202">
        <f t="shared" ref="C26:I26" ca="1" si="22">C12/C$15</f>
        <v>7.8406602032797298E-2</v>
      </c>
      <c r="D26" s="202">
        <f t="shared" ca="1" si="22"/>
        <v>0.12865072777342582</v>
      </c>
      <c r="E26" s="202">
        <f t="shared" ca="1" si="22"/>
        <v>0.12650892497950855</v>
      </c>
      <c r="F26" s="202">
        <f t="shared" ca="1" si="22"/>
        <v>4.4873840133661316E-2</v>
      </c>
      <c r="G26" s="202">
        <f t="shared" ca="1" si="22"/>
        <v>2.2293774145793852E-2</v>
      </c>
      <c r="H26" s="202">
        <f t="shared" ca="1" si="22"/>
        <v>6.4514489298864011E-2</v>
      </c>
      <c r="I26" s="202">
        <f t="shared" ca="1" si="22"/>
        <v>0.15555747387801633</v>
      </c>
      <c r="J26" s="202">
        <f t="shared" ref="J26" ca="1" si="23">J12/J$15</f>
        <v>5.7998187882819428E-2</v>
      </c>
    </row>
    <row r="27" spans="2:10" x14ac:dyDescent="0.25">
      <c r="B27" s="166" t="s">
        <v>17</v>
      </c>
      <c r="C27" s="202">
        <f t="shared" ref="C27:I27" ca="1" si="24">C13/C$15</f>
        <v>0</v>
      </c>
      <c r="D27" s="202">
        <f t="shared" ca="1" si="24"/>
        <v>0</v>
      </c>
      <c r="E27" s="202">
        <f t="shared" ca="1" si="24"/>
        <v>0</v>
      </c>
      <c r="F27" s="202">
        <f t="shared" ca="1" si="24"/>
        <v>0</v>
      </c>
      <c r="G27" s="202">
        <f t="shared" ca="1" si="24"/>
        <v>0</v>
      </c>
      <c r="H27" s="202">
        <f t="shared" ca="1" si="24"/>
        <v>0</v>
      </c>
      <c r="I27" s="202">
        <f t="shared" ca="1" si="24"/>
        <v>0</v>
      </c>
      <c r="J27" s="202">
        <f t="shared" ref="J27" ca="1" si="25">J13/J$15</f>
        <v>0</v>
      </c>
    </row>
    <row r="28" spans="2:10" x14ac:dyDescent="0.25">
      <c r="B28" s="166" t="s">
        <v>15</v>
      </c>
      <c r="C28" s="202">
        <f t="shared" ref="C28:I28" ca="1" si="26">C14/C$15</f>
        <v>0.13415620545958643</v>
      </c>
      <c r="D28" s="202">
        <f t="shared" ca="1" si="26"/>
        <v>7.7826356115763315E-2</v>
      </c>
      <c r="E28" s="202">
        <f t="shared" ca="1" si="26"/>
        <v>0.11352781321157625</v>
      </c>
      <c r="F28" s="202">
        <f t="shared" ca="1" si="26"/>
        <v>4.3587753128596501E-2</v>
      </c>
      <c r="G28" s="202">
        <f t="shared" ca="1" si="26"/>
        <v>0.20716389974007116</v>
      </c>
      <c r="H28" s="202">
        <f t="shared" ca="1" si="26"/>
        <v>0.11570063720360849</v>
      </c>
      <c r="I28" s="202">
        <f t="shared" ca="1" si="26"/>
        <v>0.17793118810245304</v>
      </c>
      <c r="J28" s="202">
        <f t="shared" ref="J28" ca="1" si="27">J14/J$15</f>
        <v>1.8913643285737042E-2</v>
      </c>
    </row>
    <row r="29" spans="2:10" x14ac:dyDescent="0.25">
      <c r="B29" s="42" t="s">
        <v>16</v>
      </c>
      <c r="C29" s="213">
        <f t="shared" ref="C29:J29" ca="1" si="28">SUM(C18:C28)</f>
        <v>0.99999550441238849</v>
      </c>
      <c r="D29" s="213">
        <f t="shared" ca="1" si="28"/>
        <v>0.99999395607275254</v>
      </c>
      <c r="E29" s="213">
        <f t="shared" ca="1" si="28"/>
        <v>1.0000000000000002</v>
      </c>
      <c r="F29" s="213">
        <f t="shared" ca="1" si="28"/>
        <v>1</v>
      </c>
      <c r="G29" s="213">
        <f t="shared" ca="1" si="28"/>
        <v>1</v>
      </c>
      <c r="H29" s="213">
        <f t="shared" ca="1" si="28"/>
        <v>1</v>
      </c>
      <c r="I29" s="214">
        <f t="shared" ca="1" si="28"/>
        <v>1</v>
      </c>
      <c r="J29" s="214">
        <f t="shared" ca="1" si="28"/>
        <v>1</v>
      </c>
    </row>
    <row r="30" spans="2:10" x14ac:dyDescent="0.25">
      <c r="B30" s="6"/>
      <c r="C30" s="6"/>
      <c r="D30" s="6"/>
      <c r="E30" s="6"/>
      <c r="F30" s="6"/>
      <c r="G30" s="6"/>
      <c r="H30" s="6"/>
      <c r="I30" s="6"/>
    </row>
    <row r="31" spans="2:10" x14ac:dyDescent="0.25">
      <c r="B31" s="78" t="s">
        <v>20</v>
      </c>
      <c r="C31" s="8"/>
      <c r="D31" s="8"/>
      <c r="E31" s="8"/>
      <c r="F31" s="8"/>
      <c r="G31" s="8"/>
      <c r="H31" s="8"/>
      <c r="I31" s="8"/>
    </row>
    <row r="32" spans="2:10" x14ac:dyDescent="0.25">
      <c r="B32" s="149" t="s">
        <v>9</v>
      </c>
      <c r="C32" s="268">
        <f ca="1">RAND()*100000000</f>
        <v>7976936.8734837202</v>
      </c>
      <c r="D32" s="268">
        <f t="shared" ref="D32:J33" ca="1" si="29">RAND()*100000000</f>
        <v>63820682.391994275</v>
      </c>
      <c r="E32" s="268">
        <f t="shared" ca="1" si="29"/>
        <v>43924379.002954297</v>
      </c>
      <c r="F32" s="268">
        <f t="shared" ca="1" si="29"/>
        <v>47360083.622988902</v>
      </c>
      <c r="G32" s="268">
        <f t="shared" ca="1" si="29"/>
        <v>77257365.370623514</v>
      </c>
      <c r="H32" s="268">
        <f t="shared" ca="1" si="29"/>
        <v>1563489.795717865</v>
      </c>
      <c r="I32" s="268">
        <f t="shared" ca="1" si="29"/>
        <v>48981986.082712337</v>
      </c>
      <c r="J32" s="268">
        <f t="shared" ca="1" si="29"/>
        <v>59438768.942333855</v>
      </c>
    </row>
    <row r="33" spans="2:17" x14ac:dyDescent="0.25">
      <c r="B33" s="150" t="s">
        <v>8</v>
      </c>
      <c r="C33" s="268">
        <f ca="1">RAND()*100000000</f>
        <v>34153036.801200695</v>
      </c>
      <c r="D33" s="268">
        <f t="shared" ca="1" si="29"/>
        <v>13933742.706044994</v>
      </c>
      <c r="E33" s="268">
        <f t="shared" ca="1" si="29"/>
        <v>95013655.450284779</v>
      </c>
      <c r="F33" s="268">
        <f t="shared" ca="1" si="29"/>
        <v>87632240.287720889</v>
      </c>
      <c r="G33" s="268">
        <f t="shared" ca="1" si="29"/>
        <v>49911963.25719098</v>
      </c>
      <c r="H33" s="268">
        <f t="shared" ca="1" si="29"/>
        <v>15398676.418559242</v>
      </c>
      <c r="I33" s="268">
        <f t="shared" ca="1" si="29"/>
        <v>76411666.475873187</v>
      </c>
      <c r="J33" s="268">
        <f t="shared" ca="1" si="29"/>
        <v>59767511.466728076</v>
      </c>
    </row>
    <row r="34" spans="2:17" x14ac:dyDescent="0.25">
      <c r="B34" s="152" t="s">
        <v>19</v>
      </c>
      <c r="C34" s="268">
        <f ca="1">RAND()*1000000</f>
        <v>539360.97326452297</v>
      </c>
      <c r="D34" s="268">
        <f t="shared" ref="D34:J34" ca="1" si="30">RAND()*1000000</f>
        <v>875799.73425894661</v>
      </c>
      <c r="E34" s="268">
        <f t="shared" ca="1" si="30"/>
        <v>225942.47240705256</v>
      </c>
      <c r="F34" s="268">
        <f t="shared" ca="1" si="30"/>
        <v>646424.90056519513</v>
      </c>
      <c r="G34" s="268">
        <f t="shared" ca="1" si="30"/>
        <v>778567.90241928771</v>
      </c>
      <c r="H34" s="268">
        <f t="shared" ca="1" si="30"/>
        <v>849299.84506155574</v>
      </c>
      <c r="I34" s="268">
        <f t="shared" ca="1" si="30"/>
        <v>489351.93264978594</v>
      </c>
      <c r="J34" s="268">
        <f t="shared" ca="1" si="30"/>
        <v>230058.6258135945</v>
      </c>
    </row>
    <row r="35" spans="2:17" x14ac:dyDescent="0.25">
      <c r="B35" s="153" t="s">
        <v>10</v>
      </c>
      <c r="C35" s="268">
        <f ca="1">RAND()*100000000</f>
        <v>89630728.524101704</v>
      </c>
      <c r="D35" s="268">
        <f t="shared" ref="D35:J35" ca="1" si="31">RAND()*100000000</f>
        <v>28612821.770327657</v>
      </c>
      <c r="E35" s="268">
        <f t="shared" ca="1" si="31"/>
        <v>32624038.848110747</v>
      </c>
      <c r="F35" s="268">
        <f t="shared" ca="1" si="31"/>
        <v>10642625.16849307</v>
      </c>
      <c r="G35" s="268">
        <f t="shared" ca="1" si="31"/>
        <v>49454035.125445284</v>
      </c>
      <c r="H35" s="268">
        <f t="shared" ca="1" si="31"/>
        <v>42091788.129834026</v>
      </c>
      <c r="I35" s="268">
        <f t="shared" ca="1" si="31"/>
        <v>10858743.561009577</v>
      </c>
      <c r="J35" s="268">
        <f t="shared" ca="1" si="31"/>
        <v>80015761.007928312</v>
      </c>
    </row>
    <row r="36" spans="2:17" x14ac:dyDescent="0.25">
      <c r="B36" s="154" t="s">
        <v>11</v>
      </c>
      <c r="C36" s="268">
        <f ca="1">RAND()*1000000</f>
        <v>760209.01983955398</v>
      </c>
      <c r="D36" s="268">
        <f t="shared" ref="D36:J37" ca="1" si="32">RAND()*1000000</f>
        <v>400635.37604140554</v>
      </c>
      <c r="E36" s="268">
        <f t="shared" ca="1" si="32"/>
        <v>852233.27597059321</v>
      </c>
      <c r="F36" s="268">
        <f t="shared" ca="1" si="32"/>
        <v>804993.61280192982</v>
      </c>
      <c r="G36" s="268">
        <f t="shared" ca="1" si="32"/>
        <v>3778.8894665666817</v>
      </c>
      <c r="H36" s="268">
        <f t="shared" ca="1" si="32"/>
        <v>429562.83346067072</v>
      </c>
      <c r="I36" s="268">
        <f t="shared" ca="1" si="32"/>
        <v>702996.75703163934</v>
      </c>
      <c r="J36" s="268">
        <f t="shared" ca="1" si="32"/>
        <v>186170.14702738888</v>
      </c>
    </row>
    <row r="37" spans="2:17" x14ac:dyDescent="0.25">
      <c r="B37" s="157" t="s">
        <v>18</v>
      </c>
      <c r="C37" s="268">
        <f ca="1">RAND()*1000000</f>
        <v>544741.10725970811</v>
      </c>
      <c r="D37" s="268">
        <f t="shared" ca="1" si="32"/>
        <v>376493.9223045283</v>
      </c>
      <c r="E37" s="268">
        <f t="shared" ca="1" si="32"/>
        <v>239785.06016899049</v>
      </c>
      <c r="F37" s="268">
        <f t="shared" ca="1" si="32"/>
        <v>666970.32212466851</v>
      </c>
      <c r="G37" s="268">
        <f t="shared" ca="1" si="32"/>
        <v>570931.25469590805</v>
      </c>
      <c r="H37" s="268">
        <f t="shared" ca="1" si="32"/>
        <v>624742.6538088806</v>
      </c>
      <c r="I37" s="268">
        <f t="shared" ca="1" si="32"/>
        <v>23898.154774956158</v>
      </c>
      <c r="J37" s="268">
        <f t="shared" ca="1" si="32"/>
        <v>232045.78495264804</v>
      </c>
    </row>
    <row r="38" spans="2:17" x14ac:dyDescent="0.25">
      <c r="B38" s="155" t="s">
        <v>12</v>
      </c>
      <c r="C38" s="268">
        <f ca="1">RAND()*100000000</f>
        <v>24714338.034467176</v>
      </c>
      <c r="D38" s="268">
        <f t="shared" ref="D38:J38" ca="1" si="33">RAND()*100000000</f>
        <v>67372392.315175638</v>
      </c>
      <c r="E38" s="268">
        <f t="shared" ca="1" si="33"/>
        <v>84087004.186447382</v>
      </c>
      <c r="F38" s="268">
        <f t="shared" ca="1" si="33"/>
        <v>43914800.481631063</v>
      </c>
      <c r="G38" s="268">
        <f t="shared" ca="1" si="33"/>
        <v>49274277.077507555</v>
      </c>
      <c r="H38" s="268">
        <f t="shared" ca="1" si="33"/>
        <v>65820020.083389029</v>
      </c>
      <c r="I38" s="268">
        <f t="shared" ca="1" si="33"/>
        <v>18984499.743792538</v>
      </c>
      <c r="J38" s="268">
        <f t="shared" ca="1" si="33"/>
        <v>51203518.122541599</v>
      </c>
    </row>
    <row r="39" spans="2:17" x14ac:dyDescent="0.25">
      <c r="B39" s="156" t="s">
        <v>13</v>
      </c>
      <c r="C39" s="268">
        <f ca="1">RAND()*1000000</f>
        <v>836824.79746690101</v>
      </c>
      <c r="D39" s="268">
        <f t="shared" ref="D39:J39" ca="1" si="34">RAND()*1000000</f>
        <v>290955.16029051557</v>
      </c>
      <c r="E39" s="268">
        <f t="shared" ca="1" si="34"/>
        <v>475220.82098567754</v>
      </c>
      <c r="F39" s="268">
        <f t="shared" ca="1" si="34"/>
        <v>82746.811962916559</v>
      </c>
      <c r="G39" s="268">
        <f t="shared" ca="1" si="34"/>
        <v>223219.0119887123</v>
      </c>
      <c r="H39" s="268">
        <f t="shared" ca="1" si="34"/>
        <v>851699.21637081553</v>
      </c>
      <c r="I39" s="268">
        <f t="shared" ca="1" si="34"/>
        <v>701713.82925285888</v>
      </c>
      <c r="J39" s="268">
        <f t="shared" ca="1" si="34"/>
        <v>128581.39612982134</v>
      </c>
    </row>
    <row r="40" spans="2:17" x14ac:dyDescent="0.25">
      <c r="B40" s="158" t="s">
        <v>14</v>
      </c>
      <c r="C40" s="268">
        <f ca="1">RAND()*100000000</f>
        <v>36794670.555708572</v>
      </c>
      <c r="D40" s="268">
        <f t="shared" ref="D40:J40" ca="1" si="35">RAND()*100000000</f>
        <v>4167442.4256642028</v>
      </c>
      <c r="E40" s="268">
        <f t="shared" ca="1" si="35"/>
        <v>33407215.94854673</v>
      </c>
      <c r="F40" s="268">
        <f t="shared" ca="1" si="35"/>
        <v>63540403.045451313</v>
      </c>
      <c r="G40" s="268">
        <f t="shared" ca="1" si="35"/>
        <v>23746567.945642292</v>
      </c>
      <c r="H40" s="268">
        <f t="shared" ca="1" si="35"/>
        <v>40244378.641254067</v>
      </c>
      <c r="I40" s="268">
        <f t="shared" ca="1" si="35"/>
        <v>27670849.528105557</v>
      </c>
      <c r="J40" s="268">
        <f t="shared" ca="1" si="35"/>
        <v>64412630.117249422</v>
      </c>
    </row>
    <row r="41" spans="2:17" x14ac:dyDescent="0.25">
      <c r="B41" s="3" t="s">
        <v>17</v>
      </c>
      <c r="C41" s="268">
        <f ca="1">RAND()*1000000</f>
        <v>884512.59911757743</v>
      </c>
      <c r="D41" s="268">
        <f t="shared" ref="D41:J41" ca="1" si="36">RAND()*1000000</f>
        <v>774900.31881941587</v>
      </c>
      <c r="E41" s="268">
        <f t="shared" ca="1" si="36"/>
        <v>351424.48897281889</v>
      </c>
      <c r="F41" s="268">
        <f t="shared" ca="1" si="36"/>
        <v>576434.5116044007</v>
      </c>
      <c r="G41" s="268">
        <f t="shared" ca="1" si="36"/>
        <v>203088.60787622663</v>
      </c>
      <c r="H41" s="268">
        <f t="shared" ca="1" si="36"/>
        <v>197424.40864593536</v>
      </c>
      <c r="I41" s="268">
        <f t="shared" ca="1" si="36"/>
        <v>382227.97074469004</v>
      </c>
      <c r="J41" s="268">
        <f t="shared" ca="1" si="36"/>
        <v>865152.42868259898</v>
      </c>
    </row>
    <row r="42" spans="2:17" x14ac:dyDescent="0.25">
      <c r="B42" s="151" t="s">
        <v>15</v>
      </c>
      <c r="C42" s="268">
        <f ca="1">RAND()*100000000</f>
        <v>20071083.983043246</v>
      </c>
      <c r="D42" s="268">
        <f t="shared" ref="D42:J42" ca="1" si="37">RAND()*100000000</f>
        <v>25326561.397178717</v>
      </c>
      <c r="E42" s="268">
        <f t="shared" ca="1" si="37"/>
        <v>42385249.758518316</v>
      </c>
      <c r="F42" s="268">
        <f t="shared" ca="1" si="37"/>
        <v>15642837.442848289</v>
      </c>
      <c r="G42" s="268">
        <f t="shared" ca="1" si="37"/>
        <v>98432381.73216033</v>
      </c>
      <c r="H42" s="268">
        <f t="shared" ca="1" si="37"/>
        <v>40289594.776875049</v>
      </c>
      <c r="I42" s="268">
        <f t="shared" ca="1" si="37"/>
        <v>18909217.556194481</v>
      </c>
      <c r="J42" s="268">
        <f t="shared" ca="1" si="37"/>
        <v>4768457.0305491555</v>
      </c>
      <c r="K42" s="189"/>
      <c r="M42" s="184"/>
    </row>
    <row r="43" spans="2:17" s="160" customFormat="1" x14ac:dyDescent="0.25">
      <c r="B43" s="159" t="s">
        <v>21</v>
      </c>
      <c r="C43" s="272">
        <f ca="1">SUM(C32:C42)</f>
        <v>216906443.26895338</v>
      </c>
      <c r="D43" s="272">
        <f t="shared" ref="D43:J43" ca="1" si="38">SUM(D32:D42)</f>
        <v>205952427.51810029</v>
      </c>
      <c r="E43" s="272">
        <f t="shared" ca="1" si="38"/>
        <v>333586149.31336743</v>
      </c>
      <c r="F43" s="272">
        <f t="shared" ca="1" si="38"/>
        <v>271510560.20819265</v>
      </c>
      <c r="G43" s="272">
        <f t="shared" ca="1" si="38"/>
        <v>349856176.17501664</v>
      </c>
      <c r="H43" s="272">
        <f t="shared" ca="1" si="38"/>
        <v>208360676.80297711</v>
      </c>
      <c r="I43" s="273">
        <f t="shared" ca="1" si="38"/>
        <v>204117151.59214166</v>
      </c>
      <c r="J43" s="273">
        <f t="shared" ca="1" si="38"/>
        <v>321248655.06993651</v>
      </c>
      <c r="K43" s="185"/>
      <c r="L43" s="185"/>
      <c r="M43" s="185"/>
      <c r="N43" s="185"/>
      <c r="O43" s="185"/>
      <c r="P43" s="185"/>
      <c r="Q43" s="185"/>
    </row>
    <row r="44" spans="2:17" x14ac:dyDescent="0.25">
      <c r="B44"/>
      <c r="C44" s="7"/>
      <c r="D44" s="7"/>
      <c r="E44" s="7"/>
      <c r="F44" s="7"/>
      <c r="G44" s="181"/>
      <c r="H44" s="7"/>
      <c r="I44" s="7"/>
      <c r="K44" s="186"/>
    </row>
    <row r="45" spans="2:17" x14ac:dyDescent="0.25">
      <c r="B45" s="9"/>
      <c r="C45" s="10"/>
      <c r="D45" s="10"/>
      <c r="E45" s="10"/>
      <c r="F45" s="10"/>
      <c r="G45" s="10"/>
      <c r="H45" s="10"/>
      <c r="I45" s="10"/>
      <c r="K45" s="187"/>
    </row>
    <row r="46" spans="2:17" x14ac:dyDescent="0.25">
      <c r="B46" s="78" t="s">
        <v>117</v>
      </c>
      <c r="C46" s="10"/>
      <c r="D46" s="10"/>
      <c r="E46" s="10"/>
      <c r="F46" s="10"/>
      <c r="G46" s="10"/>
      <c r="H46" s="10"/>
      <c r="I46" s="10"/>
    </row>
    <row r="47" spans="2:17" x14ac:dyDescent="0.25">
      <c r="B47" s="2" t="s">
        <v>9</v>
      </c>
      <c r="C47" s="11">
        <v>1</v>
      </c>
      <c r="D47" s="274">
        <f ca="1">D32/C32</f>
        <v>8.0006503002602116</v>
      </c>
      <c r="E47" s="274">
        <f t="shared" ref="E47:J47" ca="1" si="39">E32/D32</f>
        <v>0.68824677763809383</v>
      </c>
      <c r="F47" s="274">
        <f t="shared" ca="1" si="39"/>
        <v>1.078218627059099</v>
      </c>
      <c r="G47" s="274">
        <f t="shared" ca="1" si="39"/>
        <v>1.6312759492916578</v>
      </c>
      <c r="H47" s="274">
        <f t="shared" ca="1" si="39"/>
        <v>2.0237420577538478E-2</v>
      </c>
      <c r="I47" s="274">
        <f t="shared" ca="1" si="39"/>
        <v>31.328625371822536</v>
      </c>
      <c r="J47" s="274">
        <f t="shared" ca="1" si="39"/>
        <v>1.2134822145015498</v>
      </c>
    </row>
    <row r="48" spans="2:17" x14ac:dyDescent="0.25">
      <c r="B48" s="3" t="s">
        <v>8</v>
      </c>
      <c r="C48" s="13">
        <v>1</v>
      </c>
      <c r="D48" s="274">
        <f t="shared" ref="D48:J48" ca="1" si="40">D33/C33</f>
        <v>0.40797961209572836</v>
      </c>
      <c r="E48" s="274">
        <f t="shared" ca="1" si="40"/>
        <v>6.8189615277641229</v>
      </c>
      <c r="F48" s="274">
        <f t="shared" ca="1" si="40"/>
        <v>0.92231206001303501</v>
      </c>
      <c r="G48" s="274">
        <f t="shared" ca="1" si="40"/>
        <v>0.56956164869591597</v>
      </c>
      <c r="H48" s="274">
        <f t="shared" ca="1" si="40"/>
        <v>0.30851674455704176</v>
      </c>
      <c r="I48" s="274">
        <f t="shared" ca="1" si="40"/>
        <v>4.962223011828347</v>
      </c>
      <c r="J48" s="274">
        <f t="shared" ca="1" si="40"/>
        <v>0.78217782994694318</v>
      </c>
    </row>
    <row r="49" spans="2:10" x14ac:dyDescent="0.25">
      <c r="B49" s="3" t="s">
        <v>19</v>
      </c>
      <c r="C49" s="12">
        <v>1</v>
      </c>
      <c r="D49" s="274">
        <f t="shared" ref="D49:J49" ca="1" si="41">D34/C34</f>
        <v>1.6237729047359557</v>
      </c>
      <c r="E49" s="274">
        <f t="shared" ca="1" si="41"/>
        <v>0.25798417556980946</v>
      </c>
      <c r="F49" s="274">
        <f t="shared" ca="1" si="41"/>
        <v>2.8610154331701367</v>
      </c>
      <c r="G49" s="274">
        <f t="shared" ca="1" si="41"/>
        <v>1.2044212742092</v>
      </c>
      <c r="H49" s="274">
        <f t="shared" ca="1" si="41"/>
        <v>1.0908487781508571</v>
      </c>
      <c r="I49" s="274">
        <f t="shared" ca="1" si="41"/>
        <v>0.57618276453861661</v>
      </c>
      <c r="J49" s="274">
        <f t="shared" ca="1" si="41"/>
        <v>0.47012918610099846</v>
      </c>
    </row>
    <row r="50" spans="2:10" x14ac:dyDescent="0.25">
      <c r="B50" s="3" t="s">
        <v>10</v>
      </c>
      <c r="C50" s="12">
        <v>1</v>
      </c>
      <c r="D50" s="274">
        <f t="shared" ref="D50:J50" ca="1" si="42">D35/C35</f>
        <v>0.31923004801454524</v>
      </c>
      <c r="E50" s="274">
        <f t="shared" ca="1" si="42"/>
        <v>1.1401894965124635</v>
      </c>
      <c r="F50" s="274">
        <f t="shared" ca="1" si="42"/>
        <v>0.32622034377908982</v>
      </c>
      <c r="G50" s="274">
        <f t="shared" ca="1" si="42"/>
        <v>4.6467891467089668</v>
      </c>
      <c r="H50" s="274">
        <f t="shared" ca="1" si="42"/>
        <v>0.85112949879749644</v>
      </c>
      <c r="I50" s="274">
        <f t="shared" ca="1" si="42"/>
        <v>0.25797772067832542</v>
      </c>
      <c r="J50" s="274">
        <f t="shared" ca="1" si="42"/>
        <v>7.3687863202921937</v>
      </c>
    </row>
    <row r="51" spans="2:10" x14ac:dyDescent="0.25">
      <c r="B51" s="3" t="s">
        <v>11</v>
      </c>
      <c r="C51" s="12">
        <v>1</v>
      </c>
      <c r="D51" s="274">
        <f ca="1">D36/C36</f>
        <v>0.52700686993422108</v>
      </c>
      <c r="E51" s="274">
        <f t="shared" ref="E51:J51" ca="1" si="43">E36/D36</f>
        <v>2.1272042533820459</v>
      </c>
      <c r="F51" s="274">
        <f t="shared" ca="1" si="43"/>
        <v>0.94456956269999781</v>
      </c>
      <c r="G51" s="274">
        <f t="shared" ca="1" si="43"/>
        <v>4.6943098758430576E-3</v>
      </c>
      <c r="H51" s="274">
        <f t="shared" ca="1" si="43"/>
        <v>113.67435784009606</v>
      </c>
      <c r="I51" s="274">
        <f t="shared" ca="1" si="43"/>
        <v>1.6365399943196046</v>
      </c>
      <c r="J51" s="274">
        <f t="shared" ca="1" si="43"/>
        <v>0.26482362139689081</v>
      </c>
    </row>
    <row r="52" spans="2:10" x14ac:dyDescent="0.25">
      <c r="B52" s="3" t="s">
        <v>18</v>
      </c>
      <c r="C52" s="12">
        <v>1</v>
      </c>
      <c r="D52" s="274">
        <f t="shared" ref="D52:J52" ca="1" si="44">D37/C37</f>
        <v>0.69114285169052403</v>
      </c>
      <c r="E52" s="274">
        <f t="shared" ca="1" si="44"/>
        <v>0.63688959094282427</v>
      </c>
      <c r="F52" s="274">
        <f t="shared" ca="1" si="44"/>
        <v>2.7815341024775093</v>
      </c>
      <c r="G52" s="274">
        <f t="shared" ca="1" si="44"/>
        <v>0.85600698525412189</v>
      </c>
      <c r="H52" s="274">
        <f t="shared" ca="1" si="44"/>
        <v>1.0942519763463183</v>
      </c>
      <c r="I52" s="274">
        <f t="shared" ca="1" si="44"/>
        <v>3.825279837906987E-2</v>
      </c>
      <c r="J52" s="274">
        <f t="shared" ca="1" si="44"/>
        <v>9.7097783129188784</v>
      </c>
    </row>
    <row r="53" spans="2:10" x14ac:dyDescent="0.25">
      <c r="B53" s="3" t="s">
        <v>12</v>
      </c>
      <c r="C53" s="12">
        <v>1</v>
      </c>
      <c r="D53" s="274">
        <f t="shared" ref="D53:J53" ca="1" si="45">D38/C38</f>
        <v>2.7260447850643046</v>
      </c>
      <c r="E53" s="274">
        <f t="shared" ca="1" si="45"/>
        <v>1.2480928952779191</v>
      </c>
      <c r="F53" s="274">
        <f t="shared" ca="1" si="45"/>
        <v>0.52225431154923907</v>
      </c>
      <c r="G53" s="274">
        <f t="shared" ca="1" si="45"/>
        <v>1.1220426037940965</v>
      </c>
      <c r="H53" s="274">
        <f t="shared" ca="1" si="45"/>
        <v>1.3357886505337322</v>
      </c>
      <c r="I53" s="274">
        <f t="shared" ca="1" si="45"/>
        <v>0.28843047631618163</v>
      </c>
      <c r="J53" s="274">
        <f t="shared" ca="1" si="45"/>
        <v>2.697122326822643</v>
      </c>
    </row>
    <row r="54" spans="2:10" x14ac:dyDescent="0.25">
      <c r="B54" s="3" t="s">
        <v>13</v>
      </c>
      <c r="C54" s="12">
        <v>1</v>
      </c>
      <c r="D54" s="274">
        <f t="shared" ref="D54:J54" ca="1" si="46">D39/C39</f>
        <v>0.34768945802185519</v>
      </c>
      <c r="E54" s="274">
        <f t="shared" ca="1" si="46"/>
        <v>1.6333129149906629</v>
      </c>
      <c r="F54" s="274">
        <f t="shared" ca="1" si="46"/>
        <v>0.1741228673257362</v>
      </c>
      <c r="G54" s="274">
        <f t="shared" ca="1" si="46"/>
        <v>2.6976146475437521</v>
      </c>
      <c r="H54" s="274">
        <f t="shared" ca="1" si="46"/>
        <v>3.8155317003817046</v>
      </c>
      <c r="I54" s="274">
        <f t="shared" ca="1" si="46"/>
        <v>0.82389864375235544</v>
      </c>
      <c r="J54" s="274">
        <f t="shared" ca="1" si="46"/>
        <v>0.18323907947877668</v>
      </c>
    </row>
    <row r="55" spans="2:10" x14ac:dyDescent="0.25">
      <c r="B55" s="3" t="s">
        <v>14</v>
      </c>
      <c r="C55" s="12">
        <v>1</v>
      </c>
      <c r="D55" s="274">
        <f t="shared" ref="D55:J55" ca="1" si="47">D40/C40</f>
        <v>0.11326212091923833</v>
      </c>
      <c r="E55" s="274">
        <f t="shared" ca="1" si="47"/>
        <v>8.0162393468992725</v>
      </c>
      <c r="F55" s="274">
        <f t="shared" ca="1" si="47"/>
        <v>1.9019963574131782</v>
      </c>
      <c r="G55" s="274">
        <f t="shared" ca="1" si="47"/>
        <v>0.37372391120427817</v>
      </c>
      <c r="H55" s="274">
        <f t="shared" ca="1" si="47"/>
        <v>1.6947450567752158</v>
      </c>
      <c r="I55" s="274">
        <f t="shared" ca="1" si="47"/>
        <v>0.68757054928760841</v>
      </c>
      <c r="J55" s="274">
        <f t="shared" ca="1" si="47"/>
        <v>2.3278154164303801</v>
      </c>
    </row>
    <row r="56" spans="2:10" x14ac:dyDescent="0.25">
      <c r="B56" s="3" t="s">
        <v>17</v>
      </c>
      <c r="C56" s="12">
        <v>1</v>
      </c>
      <c r="D56" s="274">
        <f t="shared" ref="D56:J56" ca="1" si="48">D41/C41</f>
        <v>0.87607606674284255</v>
      </c>
      <c r="E56" s="274">
        <f t="shared" ca="1" si="48"/>
        <v>0.45350928427571785</v>
      </c>
      <c r="F56" s="274">
        <f t="shared" ca="1" si="48"/>
        <v>1.6402798600896176</v>
      </c>
      <c r="G56" s="274">
        <f t="shared" ca="1" si="48"/>
        <v>0.35231861345526727</v>
      </c>
      <c r="H56" s="274">
        <f t="shared" ca="1" si="48"/>
        <v>0.9721097146239569</v>
      </c>
      <c r="I56" s="274">
        <f t="shared" ca="1" si="48"/>
        <v>1.9360725118350735</v>
      </c>
      <c r="J56" s="274">
        <f t="shared" ca="1" si="48"/>
        <v>2.2634461496813882</v>
      </c>
    </row>
    <row r="57" spans="2:10" x14ac:dyDescent="0.25">
      <c r="B57" s="23" t="s">
        <v>15</v>
      </c>
      <c r="C57" s="180">
        <v>1</v>
      </c>
      <c r="D57" s="275">
        <f t="shared" ref="D57:J57" ca="1" si="49">D42/C42</f>
        <v>1.2618432277287805</v>
      </c>
      <c r="E57" s="275">
        <f t="shared" ca="1" si="49"/>
        <v>1.6735493260936667</v>
      </c>
      <c r="F57" s="275">
        <f t="shared" ca="1" si="49"/>
        <v>0.36906323619585352</v>
      </c>
      <c r="G57" s="275">
        <f t="shared" ca="1" si="49"/>
        <v>6.2924889484907602</v>
      </c>
      <c r="H57" s="275">
        <f t="shared" ca="1" si="49"/>
        <v>0.40931240378298628</v>
      </c>
      <c r="I57" s="275">
        <f t="shared" ca="1" si="49"/>
        <v>0.46933253265301572</v>
      </c>
      <c r="J57" s="275">
        <f t="shared" ca="1" si="49"/>
        <v>0.25217632704146736</v>
      </c>
    </row>
    <row r="58" spans="2:10" x14ac:dyDescent="0.25">
      <c r="B58" s="9"/>
      <c r="C58" s="10"/>
      <c r="D58" s="10"/>
      <c r="E58" s="10"/>
      <c r="F58" s="10"/>
      <c r="G58" s="10"/>
      <c r="H58" s="10"/>
      <c r="I58" s="10"/>
    </row>
    <row r="59" spans="2:10" x14ac:dyDescent="0.25">
      <c r="B59" s="9"/>
      <c r="C59" s="10"/>
      <c r="D59" s="7"/>
      <c r="E59" s="7"/>
      <c r="F59" s="7"/>
      <c r="G59" s="7"/>
      <c r="H59" s="7"/>
      <c r="I59" s="7"/>
    </row>
    <row r="60" spans="2:10" x14ac:dyDescent="0.25">
      <c r="B60" s="78" t="s">
        <v>118</v>
      </c>
      <c r="C60" s="6"/>
      <c r="D60" s="7"/>
      <c r="E60" s="7"/>
      <c r="F60" s="7"/>
      <c r="G60" s="7"/>
      <c r="H60" s="7"/>
      <c r="I60" s="7"/>
    </row>
    <row r="61" spans="2:10" x14ac:dyDescent="0.25">
      <c r="B61" s="17" t="s">
        <v>119</v>
      </c>
      <c r="C61" s="138">
        <v>1</v>
      </c>
      <c r="D61" s="138">
        <f ca="1">SUMPRODUCT(C18:C28,D47:D57)/SUMPRODUCT(C18:C28,C47:C57)</f>
        <v>2.5580228931661435</v>
      </c>
      <c r="E61" s="138">
        <f ca="1">SUMPRODUCT(D18:D28,E47:E57)/SUMPRODUCT(D18:D28,D47:D57)</f>
        <v>0.75625168515168018</v>
      </c>
      <c r="F61" s="138">
        <f t="shared" ref="F61:H61" ca="1" si="50">SUMPRODUCT(E18:E28,F47:F57)/SUMPRODUCT(E18:E28,E47:E57)</f>
        <v>0.24851834015300525</v>
      </c>
      <c r="G61" s="138">
        <f t="shared" ca="1" si="50"/>
        <v>2.7705047258978093</v>
      </c>
      <c r="H61" s="138">
        <f t="shared" ca="1" si="50"/>
        <v>1.6400185182653775</v>
      </c>
      <c r="I61" s="238">
        <f ca="1">SUMPRODUCT(H18:H28,I47:I57)/SUMPRODUCT(H18:H28,H47:H57)</f>
        <v>0.13855396521531133</v>
      </c>
      <c r="J61" s="245">
        <f ca="1">SUMPRODUCT(I18:I28,J47:J57)/SUMPRODUCT(I18:I28,I47:I57)</f>
        <v>1.9935635192394838</v>
      </c>
    </row>
    <row r="62" spans="2:10" x14ac:dyDescent="0.25">
      <c r="B62" s="3" t="s">
        <v>83</v>
      </c>
      <c r="C62" s="139">
        <v>1</v>
      </c>
      <c r="D62" s="139">
        <f t="shared" ref="D62:J62" ca="1" si="51">SUMPRODUCT(D18:D28,D47:D57)/SUMPRODUCT(D18:D28,C47:C57)</f>
        <v>2.977408807995563</v>
      </c>
      <c r="E62" s="139">
        <f ca="1">SUMPRODUCT(E18:E28,E47:E57)/SUMPRODUCT(E18:E28,D47:D57)</f>
        <v>1.644183847686844</v>
      </c>
      <c r="F62" s="139">
        <f t="shared" ca="1" si="51"/>
        <v>0.27445808548713835</v>
      </c>
      <c r="G62" s="139">
        <f t="shared" ca="1" si="51"/>
        <v>4.3474972990271938</v>
      </c>
      <c r="H62" s="139">
        <f t="shared" ca="1" si="51"/>
        <v>9.3944733238648634</v>
      </c>
      <c r="I62" s="239">
        <f t="shared" ca="1" si="51"/>
        <v>0.2443787513453699</v>
      </c>
      <c r="J62" s="245">
        <f t="shared" ca="1" si="51"/>
        <v>0.41063452088443392</v>
      </c>
    </row>
    <row r="63" spans="2:10" x14ac:dyDescent="0.25">
      <c r="B63" s="3" t="s">
        <v>120</v>
      </c>
      <c r="C63" s="139">
        <v>1</v>
      </c>
      <c r="D63" s="139">
        <f ca="1">(D62*D61)^0.5</f>
        <v>2.7597608398495637</v>
      </c>
      <c r="E63" s="139">
        <f ca="1">(E62*E61)^0.5</f>
        <v>1.1150860081232967</v>
      </c>
      <c r="F63" s="139">
        <f t="shared" ref="F63:I63" ca="1" si="52">(F62*F61)^0.5</f>
        <v>0.26116636048089203</v>
      </c>
      <c r="G63" s="139">
        <f t="shared" ca="1" si="52"/>
        <v>3.4705564125630923</v>
      </c>
      <c r="H63" s="139">
        <f t="shared" ca="1" si="52"/>
        <v>3.9251891955023606</v>
      </c>
      <c r="I63" s="239">
        <f t="shared" ca="1" si="52"/>
        <v>0.18400990466077524</v>
      </c>
      <c r="J63" s="245">
        <f t="shared" ref="J63" ca="1" si="53">(J62*J61)^0.5</f>
        <v>0.90477953147470758</v>
      </c>
    </row>
    <row r="64" spans="2:10" x14ac:dyDescent="0.25">
      <c r="B64" s="3" t="s">
        <v>121</v>
      </c>
      <c r="C64" s="139">
        <v>1</v>
      </c>
      <c r="D64" s="139">
        <f ca="1">C64*D63</f>
        <v>2.7597608398495637</v>
      </c>
      <c r="E64" s="139">
        <f ca="1">D64*E63</f>
        <v>3.0773706982828468</v>
      </c>
      <c r="F64" s="139">
        <f t="shared" ref="F64:J64" ca="1" si="54">E64*F63</f>
        <v>0.80370570512107242</v>
      </c>
      <c r="G64" s="139">
        <f t="shared" ca="1" si="54"/>
        <v>2.7893059887214795</v>
      </c>
      <c r="H64" s="139">
        <f t="shared" ca="1" si="54"/>
        <v>10.948553729879581</v>
      </c>
      <c r="I64" s="239">
        <f t="shared" ca="1" si="54"/>
        <v>2.0146423280085171</v>
      </c>
      <c r="J64" s="245">
        <f t="shared" ca="1" si="54"/>
        <v>1.8228071416246603</v>
      </c>
    </row>
    <row r="65" spans="2:11" x14ac:dyDescent="0.25">
      <c r="B65" s="162" t="s">
        <v>99</v>
      </c>
      <c r="C65" s="86"/>
      <c r="D65" s="276">
        <f ca="1">LN(D64/C64)</f>
        <v>1.0151440237461185</v>
      </c>
      <c r="E65" s="276">
        <f ca="1">LN(E64/D64)</f>
        <v>0.10893153926746217</v>
      </c>
      <c r="F65" s="276">
        <f t="shared" ref="F65:J65" ca="1" si="55">LN(F64/E64)</f>
        <v>-1.3425976782317874</v>
      </c>
      <c r="G65" s="276">
        <f t="shared" ca="1" si="55"/>
        <v>1.2443149305459835</v>
      </c>
      <c r="H65" s="276">
        <f t="shared" ca="1" si="55"/>
        <v>1.3674145527484209</v>
      </c>
      <c r="I65" s="277">
        <f t="shared" ca="1" si="55"/>
        <v>-1.6927656931437902</v>
      </c>
      <c r="J65" s="278">
        <f t="shared" ca="1" si="55"/>
        <v>-0.10006397659050154</v>
      </c>
    </row>
    <row r="66" spans="2:11" ht="13.8" x14ac:dyDescent="0.25">
      <c r="B66" s="18" t="s">
        <v>159</v>
      </c>
      <c r="C66" s="19"/>
      <c r="D66" s="279">
        <f ca="1">AVERAGE($D$65:D65)</f>
        <v>1.0151440237461185</v>
      </c>
      <c r="E66" s="279">
        <f ca="1">AVERAGE($D$65:E65)</f>
        <v>0.56203778150679029</v>
      </c>
      <c r="F66" s="279">
        <f ca="1">AVERAGE($D$65:F65)</f>
        <v>-7.2840705072735615E-2</v>
      </c>
      <c r="G66" s="279">
        <f ca="1">AVERAGE($D$65:G65)</f>
        <v>0.25644820383194417</v>
      </c>
      <c r="H66" s="279">
        <f ca="1">AVERAGE($D$65:H65)</f>
        <v>0.47864147361523945</v>
      </c>
      <c r="I66" s="280">
        <f ca="1">AVERAGE($D$65:I65)</f>
        <v>0.11674027915540119</v>
      </c>
      <c r="J66" s="281">
        <f ca="1">AVERAGE($D$65:J65)</f>
        <v>8.5768242620272231E-2</v>
      </c>
    </row>
    <row r="67" spans="2:11" x14ac:dyDescent="0.25">
      <c r="K67" s="187"/>
    </row>
    <row r="68" spans="2:11" x14ac:dyDescent="0.25">
      <c r="K68" s="187"/>
    </row>
    <row r="69" spans="2:11" x14ac:dyDescent="0.25">
      <c r="B69" s="171" t="s">
        <v>108</v>
      </c>
      <c r="C69" s="268">
        <f ca="1">RAND()*1000000</f>
        <v>304069.94726697356</v>
      </c>
      <c r="D69" s="268">
        <f t="shared" ref="D69:J69" ca="1" si="56">RAND()*1000000</f>
        <v>557059.14419500961</v>
      </c>
      <c r="E69" s="268">
        <f t="shared" ca="1" si="56"/>
        <v>317933.614647532</v>
      </c>
      <c r="F69" s="268">
        <f t="shared" ca="1" si="56"/>
        <v>21192.857766808571</v>
      </c>
      <c r="G69" s="268">
        <f t="shared" ca="1" si="56"/>
        <v>890998.11877919827</v>
      </c>
      <c r="H69" s="268">
        <f t="shared" ca="1" si="56"/>
        <v>925005.47157664353</v>
      </c>
      <c r="I69" s="268">
        <f t="shared" ca="1" si="56"/>
        <v>107195.27448248866</v>
      </c>
      <c r="J69" s="268">
        <f t="shared" ca="1" si="56"/>
        <v>441771.30782935128</v>
      </c>
      <c r="K69" s="187"/>
    </row>
    <row r="70" spans="2:11" x14ac:dyDescent="0.25">
      <c r="B70" s="171" t="s">
        <v>109</v>
      </c>
      <c r="C70" s="282">
        <f ca="1">Materiale!C9/Outputuri!C69</f>
        <v>55.413739001673186</v>
      </c>
      <c r="D70" s="282">
        <f ca="1">Materiale!D9/Outputuri!D69</f>
        <v>77.132746942802285</v>
      </c>
      <c r="E70" s="282">
        <f ca="1">Materiale!E9/Outputuri!E69</f>
        <v>48.238839032291423</v>
      </c>
      <c r="F70" s="282">
        <f ca="1">Materiale!F9/Outputuri!F69</f>
        <v>3978.0311029024797</v>
      </c>
      <c r="G70" s="282">
        <f ca="1">Materiale!G9/Outputuri!G69</f>
        <v>4.8860355608231893</v>
      </c>
      <c r="H70" s="282">
        <f ca="1">Materiale!H9/Outputuri!H69</f>
        <v>6.4646704902916348</v>
      </c>
      <c r="I70" s="282">
        <f ca="1">Materiale!I9/Outputuri!I69</f>
        <v>557.68295238777853</v>
      </c>
      <c r="J70" s="282">
        <f ca="1">Materiale!J9/Outputuri!J69</f>
        <v>196.06714794431176</v>
      </c>
    </row>
    <row r="71" spans="2:11" x14ac:dyDescent="0.25">
      <c r="K71" s="187"/>
    </row>
    <row r="74" spans="2:11" x14ac:dyDescent="0.25">
      <c r="B74" s="183" t="s">
        <v>162</v>
      </c>
    </row>
  </sheetData>
  <phoneticPr fontId="0" type="noConversion"/>
  <pageMargins left="0.75" right="0.75" top="1" bottom="1" header="0.5" footer="0.5"/>
  <pageSetup paperSize="9" scale="43" orientation="landscape" r:id="rId1"/>
  <headerFooter alignWithMargins="0"/>
  <ignoredErrors>
    <ignoredError sqref="E15:H15 J15" formulaRange="1"/>
    <ignoredError sqref="C9 F3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 tint="-9.9978637043366805E-2"/>
    <pageSetUpPr fitToPage="1"/>
  </sheetPr>
  <dimension ref="B1:K48"/>
  <sheetViews>
    <sheetView tabSelected="1" zoomScaleNormal="100" workbookViewId="0">
      <pane xSplit="2" ySplit="3" topLeftCell="D16" activePane="bottomRight" state="frozen"/>
      <selection pane="topRight" activeCell="C1" sqref="C1"/>
      <selection pane="bottomLeft" activeCell="A4" sqref="A4"/>
      <selection pane="bottomRight" activeCell="K18" sqref="K18"/>
    </sheetView>
  </sheetViews>
  <sheetFormatPr defaultColWidth="11.44140625" defaultRowHeight="13.2" x14ac:dyDescent="0.25"/>
  <cols>
    <col min="1" max="1" width="3.6640625" style="22" customWidth="1"/>
    <col min="2" max="2" width="45.6640625" style="22" customWidth="1"/>
    <col min="3" max="10" width="9.33203125" style="22" customWidth="1"/>
    <col min="11" max="11" width="59.33203125" style="22" bestFit="1" customWidth="1"/>
    <col min="12" max="16384" width="11.44140625" style="22"/>
  </cols>
  <sheetData>
    <row r="1" spans="2:11" ht="27" customHeight="1" x14ac:dyDescent="0.3">
      <c r="B1" s="92" t="s">
        <v>122</v>
      </c>
    </row>
    <row r="3" spans="2:11" x14ac:dyDescent="0.25">
      <c r="B3" s="48" t="s">
        <v>112</v>
      </c>
      <c r="C3" s="21">
        <v>2013</v>
      </c>
      <c r="D3" s="21">
        <v>2014</v>
      </c>
      <c r="E3" s="21">
        <v>2015</v>
      </c>
      <c r="F3" s="21">
        <v>2016</v>
      </c>
      <c r="G3" s="21">
        <v>2017</v>
      </c>
      <c r="H3" s="21">
        <v>2018</v>
      </c>
      <c r="I3" s="21">
        <v>2019</v>
      </c>
      <c r="J3" s="236">
        <v>2020</v>
      </c>
      <c r="K3" s="21" t="s">
        <v>127</v>
      </c>
    </row>
    <row r="4" spans="2:11" x14ac:dyDescent="0.25">
      <c r="B4" s="163" t="s">
        <v>31</v>
      </c>
      <c r="C4" s="231">
        <v>100.54</v>
      </c>
      <c r="D4" s="248">
        <v>101.99</v>
      </c>
      <c r="E4" s="248">
        <v>101.23</v>
      </c>
      <c r="F4" s="248">
        <v>100.31</v>
      </c>
      <c r="G4" s="248">
        <v>102.75</v>
      </c>
      <c r="H4" s="248">
        <v>102.57</v>
      </c>
      <c r="I4" s="249">
        <v>101.92</v>
      </c>
      <c r="J4" s="250">
        <v>102.51</v>
      </c>
      <c r="K4" s="246" t="s">
        <v>31</v>
      </c>
    </row>
    <row r="5" spans="2:11" x14ac:dyDescent="0.25">
      <c r="B5" s="163" t="s">
        <v>32</v>
      </c>
      <c r="C5" s="231">
        <v>107.5</v>
      </c>
      <c r="D5" s="248">
        <v>99.41</v>
      </c>
      <c r="E5" s="248">
        <v>105.37</v>
      </c>
      <c r="F5" s="248">
        <v>93.52</v>
      </c>
      <c r="G5" s="248">
        <v>107.73</v>
      </c>
      <c r="H5" s="248">
        <v>106.18</v>
      </c>
      <c r="I5" s="249">
        <v>99.59</v>
      </c>
      <c r="J5" s="250">
        <v>99.24</v>
      </c>
      <c r="K5" s="247" t="s">
        <v>66</v>
      </c>
    </row>
    <row r="6" spans="2:11" x14ac:dyDescent="0.25">
      <c r="B6" s="163" t="s">
        <v>33</v>
      </c>
      <c r="C6" s="231">
        <v>101.95</v>
      </c>
      <c r="D6" s="248">
        <v>100.57</v>
      </c>
      <c r="E6" s="248">
        <v>98.88</v>
      </c>
      <c r="F6" s="248">
        <v>100.03</v>
      </c>
      <c r="G6" s="248">
        <v>103.38</v>
      </c>
      <c r="H6" s="248">
        <v>108.01</v>
      </c>
      <c r="I6" s="249">
        <v>112.23</v>
      </c>
      <c r="J6" s="250">
        <v>112.52</v>
      </c>
      <c r="K6" s="247" t="s">
        <v>67</v>
      </c>
    </row>
    <row r="7" spans="2:11" x14ac:dyDescent="0.25">
      <c r="B7" s="163" t="s">
        <v>34</v>
      </c>
      <c r="C7" s="237">
        <v>101.68</v>
      </c>
      <c r="D7" s="249">
        <v>102.56</v>
      </c>
      <c r="E7" s="249">
        <v>102.08</v>
      </c>
      <c r="F7" s="249">
        <v>100.51</v>
      </c>
      <c r="G7" s="249">
        <v>101.54</v>
      </c>
      <c r="H7" s="249">
        <v>102.98</v>
      </c>
      <c r="I7" s="249">
        <v>103.1</v>
      </c>
      <c r="J7" s="250">
        <v>101.75</v>
      </c>
      <c r="K7" s="247" t="s">
        <v>72</v>
      </c>
    </row>
    <row r="8" spans="2:11" x14ac:dyDescent="0.25">
      <c r="B8" s="163" t="s">
        <v>35</v>
      </c>
      <c r="C8" s="232">
        <f ca="1">Outputuri!C70/Outputuri!C70*100</f>
        <v>100</v>
      </c>
      <c r="D8" s="249">
        <f ca="1">Outputuri!D70/Outputuri!C70*100</f>
        <v>139.19426541579031</v>
      </c>
      <c r="E8" s="249">
        <f ca="1">Outputuri!E70/Outputuri!D70*100</f>
        <v>62.54002475506659</v>
      </c>
      <c r="F8" s="249">
        <f ca="1">Outputuri!F70/Outputuri!E70*100</f>
        <v>8246.531597162937</v>
      </c>
      <c r="G8" s="249">
        <f ca="1">Outputuri!G70/Outputuri!F70*100</f>
        <v>0.12282547407078354</v>
      </c>
      <c r="H8" s="249">
        <f ca="1">Outputuri!H70/Outputuri!G70*100</f>
        <v>132.30911666149396</v>
      </c>
      <c r="I8" s="249">
        <f ca="1">Outputuri!I70/Outputuri!H70*100</f>
        <v>8626.6261091773031</v>
      </c>
      <c r="J8" s="250">
        <f ca="1">Outputuri!J70/Outputuri!I70*100</f>
        <v>35.157457674621313</v>
      </c>
      <c r="K8" s="247" t="s">
        <v>111</v>
      </c>
    </row>
    <row r="9" spans="2:11" x14ac:dyDescent="0.25">
      <c r="B9" s="163" t="s">
        <v>36</v>
      </c>
      <c r="C9" s="233">
        <v>101.55</v>
      </c>
      <c r="D9" s="248">
        <v>100.83</v>
      </c>
      <c r="E9" s="248">
        <v>99.07</v>
      </c>
      <c r="F9" s="248">
        <v>99.46</v>
      </c>
      <c r="G9" s="248">
        <v>103.32</v>
      </c>
      <c r="H9" s="248">
        <v>103.27</v>
      </c>
      <c r="I9" s="249">
        <v>104.04</v>
      </c>
      <c r="J9" s="250">
        <v>102.06</v>
      </c>
      <c r="K9" s="247" t="s">
        <v>71</v>
      </c>
    </row>
    <row r="10" spans="2:11" x14ac:dyDescent="0.25">
      <c r="B10" s="163" t="s">
        <v>37</v>
      </c>
      <c r="C10" s="231">
        <v>101.95</v>
      </c>
      <c r="D10" s="248">
        <v>100.57</v>
      </c>
      <c r="E10" s="248">
        <v>98.88</v>
      </c>
      <c r="F10" s="248">
        <v>100.03</v>
      </c>
      <c r="G10" s="248">
        <v>103.38</v>
      </c>
      <c r="H10" s="248">
        <v>108.01</v>
      </c>
      <c r="I10" s="249">
        <v>112.23</v>
      </c>
      <c r="J10" s="250">
        <v>112.52</v>
      </c>
      <c r="K10" s="247" t="s">
        <v>67</v>
      </c>
    </row>
    <row r="11" spans="2:11" x14ac:dyDescent="0.25">
      <c r="B11" s="163" t="s">
        <v>38</v>
      </c>
      <c r="C11" s="233">
        <v>101.55</v>
      </c>
      <c r="D11" s="248">
        <v>100.83</v>
      </c>
      <c r="E11" s="248">
        <v>99.07</v>
      </c>
      <c r="F11" s="248">
        <v>99.46</v>
      </c>
      <c r="G11" s="248">
        <v>103.32</v>
      </c>
      <c r="H11" s="248">
        <v>103.27</v>
      </c>
      <c r="I11" s="249">
        <v>104.04</v>
      </c>
      <c r="J11" s="250">
        <v>102.06</v>
      </c>
      <c r="K11" s="247" t="s">
        <v>71</v>
      </c>
    </row>
    <row r="12" spans="2:11" x14ac:dyDescent="0.25">
      <c r="B12" s="163" t="s">
        <v>39</v>
      </c>
      <c r="C12" s="231">
        <v>107.5</v>
      </c>
      <c r="D12" s="248">
        <v>99.41</v>
      </c>
      <c r="E12" s="248">
        <v>105.37</v>
      </c>
      <c r="F12" s="248">
        <v>93.52</v>
      </c>
      <c r="G12" s="248">
        <v>107.73</v>
      </c>
      <c r="H12" s="248">
        <v>106.18</v>
      </c>
      <c r="I12" s="249">
        <v>99.59</v>
      </c>
      <c r="J12" s="250">
        <v>99.24</v>
      </c>
      <c r="K12" s="247" t="s">
        <v>66</v>
      </c>
    </row>
    <row r="13" spans="2:11" x14ac:dyDescent="0.25">
      <c r="B13" s="163" t="s">
        <v>40</v>
      </c>
      <c r="C13" s="231">
        <v>101.95</v>
      </c>
      <c r="D13" s="248">
        <v>100.57</v>
      </c>
      <c r="E13" s="248">
        <v>98.88</v>
      </c>
      <c r="F13" s="248">
        <v>100.03</v>
      </c>
      <c r="G13" s="248">
        <v>103.38</v>
      </c>
      <c r="H13" s="248">
        <v>108.01</v>
      </c>
      <c r="I13" s="249">
        <v>112.23</v>
      </c>
      <c r="J13" s="250">
        <v>112.52</v>
      </c>
      <c r="K13" s="247" t="s">
        <v>67</v>
      </c>
    </row>
    <row r="14" spans="2:11" x14ac:dyDescent="0.25">
      <c r="B14" s="163" t="s">
        <v>41</v>
      </c>
      <c r="C14" s="234">
        <v>103.43</v>
      </c>
      <c r="D14" s="248">
        <v>102.25</v>
      </c>
      <c r="E14" s="248">
        <v>102.41</v>
      </c>
      <c r="F14" s="248">
        <v>98.17</v>
      </c>
      <c r="G14" s="248">
        <v>100.22</v>
      </c>
      <c r="H14" s="248">
        <v>102.44</v>
      </c>
      <c r="I14" s="249">
        <v>104.16</v>
      </c>
      <c r="J14" s="250">
        <v>102.69</v>
      </c>
      <c r="K14" s="247" t="s">
        <v>68</v>
      </c>
    </row>
    <row r="15" spans="2:11" x14ac:dyDescent="0.25">
      <c r="B15" s="163" t="s">
        <v>42</v>
      </c>
      <c r="C15" s="234">
        <v>103.43</v>
      </c>
      <c r="D15" s="248">
        <v>102.25</v>
      </c>
      <c r="E15" s="248">
        <v>102.41</v>
      </c>
      <c r="F15" s="248">
        <v>98.17</v>
      </c>
      <c r="G15" s="248">
        <v>100.22</v>
      </c>
      <c r="H15" s="248">
        <v>102.44</v>
      </c>
      <c r="I15" s="249">
        <v>104.16</v>
      </c>
      <c r="J15" s="250">
        <v>102.69</v>
      </c>
      <c r="K15" s="247" t="s">
        <v>68</v>
      </c>
    </row>
    <row r="16" spans="2:11" x14ac:dyDescent="0.25">
      <c r="B16" s="163" t="s">
        <v>43</v>
      </c>
      <c r="C16" s="234">
        <v>100</v>
      </c>
      <c r="D16" s="248">
        <v>100</v>
      </c>
      <c r="E16" s="248">
        <v>100</v>
      </c>
      <c r="F16" s="248">
        <v>83.33</v>
      </c>
      <c r="G16" s="248">
        <v>95</v>
      </c>
      <c r="H16" s="248">
        <v>100</v>
      </c>
      <c r="I16" s="249">
        <v>100</v>
      </c>
      <c r="J16" s="250">
        <v>100</v>
      </c>
      <c r="K16" s="247" t="s">
        <v>69</v>
      </c>
    </row>
    <row r="17" spans="2:11" x14ac:dyDescent="0.25">
      <c r="B17" s="163" t="s">
        <v>44</v>
      </c>
      <c r="C17" s="231">
        <v>101.95</v>
      </c>
      <c r="D17" s="248">
        <v>100.57</v>
      </c>
      <c r="E17" s="248">
        <v>98.88</v>
      </c>
      <c r="F17" s="248">
        <v>100.03</v>
      </c>
      <c r="G17" s="248">
        <v>103.38</v>
      </c>
      <c r="H17" s="248">
        <v>108.01</v>
      </c>
      <c r="I17" s="249">
        <v>112.23</v>
      </c>
      <c r="J17" s="250">
        <v>112.52</v>
      </c>
      <c r="K17" s="247" t="s">
        <v>67</v>
      </c>
    </row>
    <row r="18" spans="2:11" x14ac:dyDescent="0.25">
      <c r="B18" s="163" t="s">
        <v>45</v>
      </c>
      <c r="C18" s="234">
        <v>100</v>
      </c>
      <c r="D18" s="248">
        <v>100</v>
      </c>
      <c r="E18" s="248">
        <v>130.69999999999999</v>
      </c>
      <c r="F18" s="248">
        <v>100</v>
      </c>
      <c r="G18" s="248">
        <v>100</v>
      </c>
      <c r="H18" s="248">
        <v>117.6</v>
      </c>
      <c r="I18" s="249">
        <v>100</v>
      </c>
      <c r="J18" s="250">
        <v>100</v>
      </c>
      <c r="K18" s="247" t="s">
        <v>161</v>
      </c>
    </row>
    <row r="19" spans="2:11" x14ac:dyDescent="0.25">
      <c r="B19" s="163" t="s">
        <v>46</v>
      </c>
      <c r="C19" s="231">
        <v>101.95</v>
      </c>
      <c r="D19" s="248">
        <v>100.57</v>
      </c>
      <c r="E19" s="248">
        <v>98.88</v>
      </c>
      <c r="F19" s="248">
        <v>100.03</v>
      </c>
      <c r="G19" s="248">
        <v>103.38</v>
      </c>
      <c r="H19" s="248">
        <v>108.01</v>
      </c>
      <c r="I19" s="249">
        <v>112.23</v>
      </c>
      <c r="J19" s="250">
        <v>112.52</v>
      </c>
      <c r="K19" s="247" t="s">
        <v>67</v>
      </c>
    </row>
    <row r="20" spans="2:11" x14ac:dyDescent="0.25">
      <c r="B20" s="163" t="s">
        <v>47</v>
      </c>
      <c r="C20" s="234">
        <v>99.84</v>
      </c>
      <c r="D20" s="248">
        <v>100.51</v>
      </c>
      <c r="E20" s="248">
        <v>101.06</v>
      </c>
      <c r="F20" s="248">
        <v>97.8</v>
      </c>
      <c r="G20" s="248">
        <v>95.63</v>
      </c>
      <c r="H20" s="248">
        <v>100.72</v>
      </c>
      <c r="I20" s="249">
        <v>105.25</v>
      </c>
      <c r="J20" s="250">
        <v>101.19</v>
      </c>
      <c r="K20" s="247" t="s">
        <v>70</v>
      </c>
    </row>
    <row r="21" spans="2:11" x14ac:dyDescent="0.25">
      <c r="B21" s="163" t="s">
        <v>123</v>
      </c>
      <c r="C21" s="234">
        <v>101.55</v>
      </c>
      <c r="D21" s="249">
        <v>100.83</v>
      </c>
      <c r="E21" s="249">
        <v>99.07</v>
      </c>
      <c r="F21" s="249">
        <v>99.46</v>
      </c>
      <c r="G21" s="249">
        <v>103.32</v>
      </c>
      <c r="H21" s="249">
        <v>103.27</v>
      </c>
      <c r="I21" s="249">
        <v>104.04</v>
      </c>
      <c r="J21" s="250">
        <v>102.06</v>
      </c>
      <c r="K21" s="51"/>
    </row>
    <row r="22" spans="2:11" x14ac:dyDescent="0.25">
      <c r="B22" s="163" t="s">
        <v>124</v>
      </c>
      <c r="C22" s="234">
        <v>101.95</v>
      </c>
      <c r="D22" s="248">
        <v>100.57</v>
      </c>
      <c r="E22" s="248">
        <v>98.88</v>
      </c>
      <c r="F22" s="248">
        <v>100.03</v>
      </c>
      <c r="G22" s="248">
        <v>103.38</v>
      </c>
      <c r="H22" s="248">
        <v>108.01</v>
      </c>
      <c r="I22" s="249">
        <v>112.23</v>
      </c>
      <c r="J22" s="250">
        <v>112.52</v>
      </c>
      <c r="K22" s="51"/>
    </row>
    <row r="23" spans="2:11" x14ac:dyDescent="0.25">
      <c r="B23" s="163" t="s">
        <v>126</v>
      </c>
      <c r="C23" s="141">
        <v>1</v>
      </c>
      <c r="D23" s="251">
        <v>1.0084</v>
      </c>
      <c r="E23" s="251">
        <v>1.0058</v>
      </c>
      <c r="F23" s="251">
        <v>0.99539999999999995</v>
      </c>
      <c r="G23" s="251">
        <v>1.0283</v>
      </c>
      <c r="H23" s="251">
        <v>1.04</v>
      </c>
      <c r="I23" s="252">
        <v>1.0687</v>
      </c>
      <c r="J23" s="263">
        <f>111.28/100</f>
        <v>1.1128</v>
      </c>
    </row>
    <row r="24" spans="2:11" x14ac:dyDescent="0.25">
      <c r="B24" s="24"/>
      <c r="C24" s="25"/>
      <c r="D24" s="25"/>
      <c r="E24" s="25"/>
      <c r="F24" s="25"/>
      <c r="G24" s="25"/>
      <c r="H24" s="25"/>
      <c r="I24" s="26"/>
      <c r="J24" s="26"/>
      <c r="K24" s="6"/>
    </row>
    <row r="25" spans="2:11" x14ac:dyDescent="0.25">
      <c r="B25" s="173" t="s">
        <v>125</v>
      </c>
      <c r="C25" s="21">
        <v>2013</v>
      </c>
      <c r="D25" s="21">
        <v>2014</v>
      </c>
      <c r="E25" s="21">
        <v>2015</v>
      </c>
      <c r="F25" s="21">
        <v>2016</v>
      </c>
      <c r="G25" s="21">
        <v>2017</v>
      </c>
      <c r="H25" s="21">
        <v>2018</v>
      </c>
      <c r="I25" s="21">
        <v>2019</v>
      </c>
      <c r="J25" s="235">
        <v>2020</v>
      </c>
      <c r="K25" s="6"/>
    </row>
    <row r="26" spans="2:11" x14ac:dyDescent="0.25">
      <c r="B26" s="163" t="s">
        <v>31</v>
      </c>
      <c r="C26" s="141">
        <f t="shared" ref="C26:C45" si="0">$C4/C4</f>
        <v>1</v>
      </c>
      <c r="D26" s="141">
        <f t="shared" ref="D26:J35" si="1">C26*D4/100</f>
        <v>1.0199</v>
      </c>
      <c r="E26" s="141">
        <f t="shared" si="1"/>
        <v>1.0324447700000001</v>
      </c>
      <c r="F26" s="141">
        <f t="shared" si="1"/>
        <v>1.0356453487870001</v>
      </c>
      <c r="G26" s="141">
        <f t="shared" si="1"/>
        <v>1.0641255958786426</v>
      </c>
      <c r="H26" s="141">
        <f t="shared" si="1"/>
        <v>1.0914736236927238</v>
      </c>
      <c r="I26" s="141">
        <f>H26*I4/100</f>
        <v>1.1124299172676242</v>
      </c>
      <c r="J26" s="141">
        <f>I26*J4/100</f>
        <v>1.1403519081910416</v>
      </c>
      <c r="K26" s="6"/>
    </row>
    <row r="27" spans="2:11" x14ac:dyDescent="0.25">
      <c r="B27" s="163" t="s">
        <v>32</v>
      </c>
      <c r="C27" s="141">
        <f t="shared" si="0"/>
        <v>1</v>
      </c>
      <c r="D27" s="141">
        <f t="shared" si="1"/>
        <v>0.99409999999999998</v>
      </c>
      <c r="E27" s="141">
        <f t="shared" si="1"/>
        <v>1.04748317</v>
      </c>
      <c r="F27" s="141">
        <f t="shared" si="1"/>
        <v>0.97960626058399991</v>
      </c>
      <c r="G27" s="141">
        <f t="shared" si="1"/>
        <v>1.055329824527143</v>
      </c>
      <c r="H27" s="141">
        <f t="shared" si="1"/>
        <v>1.1205492076829204</v>
      </c>
      <c r="I27" s="141">
        <f t="shared" si="1"/>
        <v>1.1159549559314206</v>
      </c>
      <c r="J27" s="141">
        <f t="shared" si="1"/>
        <v>1.1074736982663418</v>
      </c>
      <c r="K27" s="6"/>
    </row>
    <row r="28" spans="2:11" x14ac:dyDescent="0.25">
      <c r="B28" s="163" t="s">
        <v>33</v>
      </c>
      <c r="C28" s="141">
        <f t="shared" si="0"/>
        <v>1</v>
      </c>
      <c r="D28" s="141">
        <f t="shared" si="1"/>
        <v>1.0057</v>
      </c>
      <c r="E28" s="141">
        <f t="shared" si="1"/>
        <v>0.99443616000000001</v>
      </c>
      <c r="F28" s="141">
        <f t="shared" si="1"/>
        <v>0.99473449084800014</v>
      </c>
      <c r="G28" s="141">
        <f t="shared" si="1"/>
        <v>1.0283565166386623</v>
      </c>
      <c r="H28" s="141">
        <f t="shared" si="1"/>
        <v>1.1107278736214192</v>
      </c>
      <c r="I28" s="141">
        <f t="shared" si="1"/>
        <v>1.2465698925653188</v>
      </c>
      <c r="J28" s="141">
        <f t="shared" si="1"/>
        <v>1.4026404431144968</v>
      </c>
      <c r="K28" s="27"/>
    </row>
    <row r="29" spans="2:11" x14ac:dyDescent="0.25">
      <c r="B29" s="163" t="s">
        <v>34</v>
      </c>
      <c r="C29" s="141">
        <f t="shared" si="0"/>
        <v>1</v>
      </c>
      <c r="D29" s="141">
        <f t="shared" si="1"/>
        <v>1.0256000000000001</v>
      </c>
      <c r="E29" s="141">
        <f t="shared" si="1"/>
        <v>1.0469324800000002</v>
      </c>
      <c r="F29" s="141">
        <f t="shared" si="1"/>
        <v>1.0522718356480001</v>
      </c>
      <c r="G29" s="141">
        <f t="shared" si="1"/>
        <v>1.0684768219169793</v>
      </c>
      <c r="H29" s="141">
        <f t="shared" si="1"/>
        <v>1.1003174312101054</v>
      </c>
      <c r="I29" s="141">
        <f t="shared" si="1"/>
        <v>1.1344272715776187</v>
      </c>
      <c r="J29" s="141">
        <f t="shared" si="1"/>
        <v>1.154279748830227</v>
      </c>
      <c r="K29" s="6"/>
    </row>
    <row r="30" spans="2:11" x14ac:dyDescent="0.25">
      <c r="B30" s="163" t="s">
        <v>35</v>
      </c>
      <c r="C30" s="141">
        <f t="shared" ca="1" si="0"/>
        <v>1</v>
      </c>
      <c r="D30" s="141">
        <f t="shared" ca="1" si="1"/>
        <v>1.3919426541579032</v>
      </c>
      <c r="E30" s="141">
        <f t="shared" ca="1" si="1"/>
        <v>0.87052128048668365</v>
      </c>
      <c r="F30" s="141">
        <f t="shared" ca="1" si="1"/>
        <v>71.78781245536176</v>
      </c>
      <c r="G30" s="141">
        <f t="shared" ca="1" si="1"/>
        <v>8.817372097334307E-2</v>
      </c>
      <c r="H30" s="141">
        <f t="shared" ca="1" si="1"/>
        <v>0.11666187134740065</v>
      </c>
      <c r="I30" s="141">
        <f t="shared" ca="1" si="1"/>
        <v>10.063983453109699</v>
      </c>
      <c r="J30" s="141">
        <f t="shared" ca="1" si="1"/>
        <v>3.5382407229079349</v>
      </c>
      <c r="K30" s="6"/>
    </row>
    <row r="31" spans="2:11" x14ac:dyDescent="0.25">
      <c r="B31" s="163" t="s">
        <v>36</v>
      </c>
      <c r="C31" s="141">
        <f t="shared" si="0"/>
        <v>1</v>
      </c>
      <c r="D31" s="141">
        <f t="shared" si="1"/>
        <v>1.0083</v>
      </c>
      <c r="E31" s="141">
        <f t="shared" si="1"/>
        <v>0.99892280999999994</v>
      </c>
      <c r="F31" s="141">
        <f t="shared" si="1"/>
        <v>0.99352862682599996</v>
      </c>
      <c r="G31" s="141">
        <f t="shared" si="1"/>
        <v>1.0265137772366231</v>
      </c>
      <c r="H31" s="141">
        <f t="shared" si="1"/>
        <v>1.0600807777522605</v>
      </c>
      <c r="I31" s="141">
        <f t="shared" si="1"/>
        <v>1.102908041173452</v>
      </c>
      <c r="J31" s="141">
        <f t="shared" si="1"/>
        <v>1.1256279468216253</v>
      </c>
      <c r="K31" s="6"/>
    </row>
    <row r="32" spans="2:11" x14ac:dyDescent="0.25">
      <c r="B32" s="163" t="s">
        <v>37</v>
      </c>
      <c r="C32" s="141">
        <f t="shared" si="0"/>
        <v>1</v>
      </c>
      <c r="D32" s="141">
        <f t="shared" si="1"/>
        <v>1.0057</v>
      </c>
      <c r="E32" s="141">
        <f t="shared" si="1"/>
        <v>0.99443616000000001</v>
      </c>
      <c r="F32" s="141">
        <f t="shared" si="1"/>
        <v>0.99473449084800014</v>
      </c>
      <c r="G32" s="141">
        <f t="shared" si="1"/>
        <v>1.0283565166386623</v>
      </c>
      <c r="H32" s="141">
        <f t="shared" si="1"/>
        <v>1.1107278736214192</v>
      </c>
      <c r="I32" s="141">
        <f t="shared" si="1"/>
        <v>1.2465698925653188</v>
      </c>
      <c r="J32" s="141">
        <f t="shared" si="1"/>
        <v>1.4026404431144968</v>
      </c>
      <c r="K32" s="6"/>
    </row>
    <row r="33" spans="2:11" x14ac:dyDescent="0.25">
      <c r="B33" s="163" t="s">
        <v>38</v>
      </c>
      <c r="C33" s="141">
        <f t="shared" si="0"/>
        <v>1</v>
      </c>
      <c r="D33" s="141">
        <f t="shared" si="1"/>
        <v>1.0083</v>
      </c>
      <c r="E33" s="141">
        <f t="shared" si="1"/>
        <v>0.99892280999999994</v>
      </c>
      <c r="F33" s="141">
        <f t="shared" si="1"/>
        <v>0.99352862682599996</v>
      </c>
      <c r="G33" s="141">
        <f t="shared" si="1"/>
        <v>1.0265137772366231</v>
      </c>
      <c r="H33" s="141">
        <f t="shared" si="1"/>
        <v>1.0600807777522605</v>
      </c>
      <c r="I33" s="141">
        <f t="shared" si="1"/>
        <v>1.102908041173452</v>
      </c>
      <c r="J33" s="141">
        <f t="shared" si="1"/>
        <v>1.1256279468216253</v>
      </c>
      <c r="K33" s="6"/>
    </row>
    <row r="34" spans="2:11" x14ac:dyDescent="0.25">
      <c r="B34" s="163" t="s">
        <v>39</v>
      </c>
      <c r="C34" s="141">
        <f t="shared" si="0"/>
        <v>1</v>
      </c>
      <c r="D34" s="141">
        <f t="shared" si="1"/>
        <v>0.99409999999999998</v>
      </c>
      <c r="E34" s="141">
        <f t="shared" si="1"/>
        <v>1.04748317</v>
      </c>
      <c r="F34" s="141">
        <f t="shared" si="1"/>
        <v>0.97960626058399991</v>
      </c>
      <c r="G34" s="141">
        <f t="shared" si="1"/>
        <v>1.055329824527143</v>
      </c>
      <c r="H34" s="141">
        <f t="shared" si="1"/>
        <v>1.1205492076829204</v>
      </c>
      <c r="I34" s="141">
        <f t="shared" si="1"/>
        <v>1.1159549559314206</v>
      </c>
      <c r="J34" s="141">
        <f t="shared" si="1"/>
        <v>1.1074736982663418</v>
      </c>
      <c r="K34" s="6"/>
    </row>
    <row r="35" spans="2:11" x14ac:dyDescent="0.25">
      <c r="B35" s="163" t="s">
        <v>40</v>
      </c>
      <c r="C35" s="141">
        <f t="shared" si="0"/>
        <v>1</v>
      </c>
      <c r="D35" s="141">
        <f t="shared" si="1"/>
        <v>1.0057</v>
      </c>
      <c r="E35" s="141">
        <f t="shared" si="1"/>
        <v>0.99443616000000001</v>
      </c>
      <c r="F35" s="141">
        <f t="shared" si="1"/>
        <v>0.99473449084800014</v>
      </c>
      <c r="G35" s="141">
        <f t="shared" si="1"/>
        <v>1.0283565166386623</v>
      </c>
      <c r="H35" s="141">
        <f t="shared" si="1"/>
        <v>1.1107278736214192</v>
      </c>
      <c r="I35" s="141">
        <f t="shared" si="1"/>
        <v>1.2465698925653188</v>
      </c>
      <c r="J35" s="141">
        <f t="shared" si="1"/>
        <v>1.4026404431144968</v>
      </c>
      <c r="K35" s="6"/>
    </row>
    <row r="36" spans="2:11" x14ac:dyDescent="0.25">
      <c r="B36" s="163" t="s">
        <v>41</v>
      </c>
      <c r="C36" s="141">
        <f t="shared" si="0"/>
        <v>1</v>
      </c>
      <c r="D36" s="141">
        <f t="shared" ref="D36:J44" si="2">C36*D14/100</f>
        <v>1.0225</v>
      </c>
      <c r="E36" s="141">
        <f t="shared" si="2"/>
        <v>1.0471422500000001</v>
      </c>
      <c r="F36" s="141">
        <f t="shared" si="2"/>
        <v>1.0279795468250001</v>
      </c>
      <c r="G36" s="141">
        <f t="shared" si="2"/>
        <v>1.0302411018280151</v>
      </c>
      <c r="H36" s="141">
        <f t="shared" si="2"/>
        <v>1.0553789847126187</v>
      </c>
      <c r="I36" s="141">
        <f t="shared" si="2"/>
        <v>1.0992827504766636</v>
      </c>
      <c r="J36" s="141">
        <f t="shared" si="2"/>
        <v>1.1288534564644859</v>
      </c>
      <c r="K36" s="6"/>
    </row>
    <row r="37" spans="2:11" x14ac:dyDescent="0.25">
      <c r="B37" s="163" t="s">
        <v>42</v>
      </c>
      <c r="C37" s="141">
        <f t="shared" si="0"/>
        <v>1</v>
      </c>
      <c r="D37" s="141">
        <f t="shared" si="2"/>
        <v>1.0225</v>
      </c>
      <c r="E37" s="141">
        <f t="shared" si="2"/>
        <v>1.0471422500000001</v>
      </c>
      <c r="F37" s="141">
        <f t="shared" si="2"/>
        <v>1.0279795468250001</v>
      </c>
      <c r="G37" s="141">
        <f t="shared" si="2"/>
        <v>1.0302411018280151</v>
      </c>
      <c r="H37" s="141">
        <f t="shared" si="2"/>
        <v>1.0553789847126187</v>
      </c>
      <c r="I37" s="141">
        <f t="shared" si="2"/>
        <v>1.0992827504766636</v>
      </c>
      <c r="J37" s="141">
        <f t="shared" si="2"/>
        <v>1.1288534564644859</v>
      </c>
      <c r="K37" s="6"/>
    </row>
    <row r="38" spans="2:11" x14ac:dyDescent="0.25">
      <c r="B38" s="163" t="s">
        <v>43</v>
      </c>
      <c r="C38" s="141">
        <f t="shared" si="0"/>
        <v>1</v>
      </c>
      <c r="D38" s="141">
        <f t="shared" si="2"/>
        <v>1</v>
      </c>
      <c r="E38" s="141">
        <f t="shared" si="2"/>
        <v>1</v>
      </c>
      <c r="F38" s="141">
        <f t="shared" si="2"/>
        <v>0.83329999999999993</v>
      </c>
      <c r="G38" s="141">
        <f t="shared" si="2"/>
        <v>0.79163499999999998</v>
      </c>
      <c r="H38" s="141">
        <f t="shared" si="2"/>
        <v>0.79163499999999998</v>
      </c>
      <c r="I38" s="141">
        <f t="shared" si="2"/>
        <v>0.79163499999999998</v>
      </c>
      <c r="J38" s="141">
        <f t="shared" si="2"/>
        <v>0.79163499999999998</v>
      </c>
      <c r="K38" s="6"/>
    </row>
    <row r="39" spans="2:11" x14ac:dyDescent="0.25">
      <c r="B39" s="163" t="s">
        <v>44</v>
      </c>
      <c r="C39" s="141">
        <f t="shared" si="0"/>
        <v>1</v>
      </c>
      <c r="D39" s="141">
        <f t="shared" si="2"/>
        <v>1.0057</v>
      </c>
      <c r="E39" s="141">
        <f t="shared" si="2"/>
        <v>0.99443616000000001</v>
      </c>
      <c r="F39" s="141">
        <f t="shared" si="2"/>
        <v>0.99473449084800014</v>
      </c>
      <c r="G39" s="141">
        <f t="shared" si="2"/>
        <v>1.0283565166386623</v>
      </c>
      <c r="H39" s="141">
        <f t="shared" si="2"/>
        <v>1.1107278736214192</v>
      </c>
      <c r="I39" s="141">
        <f t="shared" si="2"/>
        <v>1.2465698925653188</v>
      </c>
      <c r="J39" s="141">
        <f t="shared" si="2"/>
        <v>1.4026404431144968</v>
      </c>
      <c r="K39" s="6"/>
    </row>
    <row r="40" spans="2:11" x14ac:dyDescent="0.25">
      <c r="B40" s="163" t="s">
        <v>45</v>
      </c>
      <c r="C40" s="141">
        <f t="shared" si="0"/>
        <v>1</v>
      </c>
      <c r="D40" s="141">
        <f t="shared" si="2"/>
        <v>1</v>
      </c>
      <c r="E40" s="141">
        <f t="shared" si="2"/>
        <v>1.3069999999999999</v>
      </c>
      <c r="F40" s="141">
        <f t="shared" si="2"/>
        <v>1.3069999999999999</v>
      </c>
      <c r="G40" s="141">
        <f t="shared" si="2"/>
        <v>1.3069999999999999</v>
      </c>
      <c r="H40" s="141">
        <f t="shared" si="2"/>
        <v>1.5370319999999997</v>
      </c>
      <c r="I40" s="141">
        <f t="shared" si="2"/>
        <v>1.5370319999999997</v>
      </c>
      <c r="J40" s="141">
        <f t="shared" si="2"/>
        <v>1.5370319999999997</v>
      </c>
      <c r="K40" s="6"/>
    </row>
    <row r="41" spans="2:11" x14ac:dyDescent="0.25">
      <c r="B41" s="163" t="s">
        <v>46</v>
      </c>
      <c r="C41" s="141">
        <f t="shared" si="0"/>
        <v>1</v>
      </c>
      <c r="D41" s="141">
        <f t="shared" si="2"/>
        <v>1.0057</v>
      </c>
      <c r="E41" s="141">
        <f t="shared" si="2"/>
        <v>0.99443616000000001</v>
      </c>
      <c r="F41" s="141">
        <f t="shared" si="2"/>
        <v>0.99473449084800014</v>
      </c>
      <c r="G41" s="141">
        <f t="shared" si="2"/>
        <v>1.0283565166386623</v>
      </c>
      <c r="H41" s="141">
        <f t="shared" si="2"/>
        <v>1.1107278736214192</v>
      </c>
      <c r="I41" s="141">
        <f t="shared" si="2"/>
        <v>1.2465698925653188</v>
      </c>
      <c r="J41" s="141">
        <f t="shared" si="2"/>
        <v>1.4026404431144968</v>
      </c>
      <c r="K41" s="6"/>
    </row>
    <row r="42" spans="2:11" x14ac:dyDescent="0.25">
      <c r="B42" s="163" t="s">
        <v>47</v>
      </c>
      <c r="C42" s="141">
        <f t="shared" si="0"/>
        <v>1</v>
      </c>
      <c r="D42" s="141">
        <f t="shared" si="2"/>
        <v>1.0051000000000001</v>
      </c>
      <c r="E42" s="141">
        <f t="shared" si="2"/>
        <v>1.0157540600000001</v>
      </c>
      <c r="F42" s="141">
        <f t="shared" si="2"/>
        <v>0.99340747068000013</v>
      </c>
      <c r="G42" s="141">
        <f t="shared" si="2"/>
        <v>0.94999556421128406</v>
      </c>
      <c r="H42" s="141">
        <f t="shared" si="2"/>
        <v>0.95683553227360529</v>
      </c>
      <c r="I42" s="141">
        <f t="shared" si="2"/>
        <v>1.0070693977179694</v>
      </c>
      <c r="J42" s="141">
        <f t="shared" si="2"/>
        <v>1.0190535235508131</v>
      </c>
      <c r="K42" s="6"/>
    </row>
    <row r="43" spans="2:11" x14ac:dyDescent="0.25">
      <c r="B43" s="163" t="s">
        <v>123</v>
      </c>
      <c r="C43" s="141">
        <f>$C21/C21</f>
        <v>1</v>
      </c>
      <c r="D43" s="141">
        <f>C43*D21/100</f>
        <v>1.0083</v>
      </c>
      <c r="E43" s="141">
        <f t="shared" si="2"/>
        <v>0.99892280999999994</v>
      </c>
      <c r="F43" s="141">
        <f t="shared" si="2"/>
        <v>0.99352862682599996</v>
      </c>
      <c r="G43" s="141">
        <f t="shared" si="2"/>
        <v>1.0265137772366231</v>
      </c>
      <c r="H43" s="141">
        <f t="shared" si="2"/>
        <v>1.0600807777522605</v>
      </c>
      <c r="I43" s="141">
        <f t="shared" si="2"/>
        <v>1.102908041173452</v>
      </c>
      <c r="J43" s="141">
        <f>I43*J21/100</f>
        <v>1.1256279468216253</v>
      </c>
      <c r="K43" s="27"/>
    </row>
    <row r="44" spans="2:11" x14ac:dyDescent="0.25">
      <c r="B44" s="163" t="s">
        <v>124</v>
      </c>
      <c r="C44" s="141">
        <f t="shared" si="0"/>
        <v>1</v>
      </c>
      <c r="D44" s="141">
        <f t="shared" si="2"/>
        <v>1.0057</v>
      </c>
      <c r="E44" s="141">
        <f t="shared" si="2"/>
        <v>0.99443616000000001</v>
      </c>
      <c r="F44" s="141">
        <f t="shared" si="2"/>
        <v>0.99473449084800014</v>
      </c>
      <c r="G44" s="141">
        <f t="shared" si="2"/>
        <v>1.0283565166386623</v>
      </c>
      <c r="H44" s="141">
        <f t="shared" si="2"/>
        <v>1.1107278736214192</v>
      </c>
      <c r="I44" s="141">
        <f t="shared" si="2"/>
        <v>1.2465698925653188</v>
      </c>
      <c r="J44" s="141">
        <f t="shared" si="2"/>
        <v>1.4026404431144968</v>
      </c>
    </row>
    <row r="45" spans="2:11" x14ac:dyDescent="0.25">
      <c r="B45" s="163" t="s">
        <v>126</v>
      </c>
      <c r="C45" s="174">
        <f t="shared" si="0"/>
        <v>1</v>
      </c>
      <c r="D45" s="174">
        <f t="shared" ref="D45:H45" si="3">C45*D23</f>
        <v>1.0084</v>
      </c>
      <c r="E45" s="174">
        <f t="shared" si="3"/>
        <v>1.0142487199999999</v>
      </c>
      <c r="F45" s="174">
        <f t="shared" si="3"/>
        <v>1.0095831758879998</v>
      </c>
      <c r="G45" s="174">
        <f t="shared" si="3"/>
        <v>1.0381543797656303</v>
      </c>
      <c r="H45" s="174">
        <f t="shared" si="3"/>
        <v>1.0796805549562556</v>
      </c>
      <c r="I45" s="174">
        <f>H45*I23</f>
        <v>1.1538546090817503</v>
      </c>
      <c r="J45" s="283">
        <f>I45*J23</f>
        <v>1.2840094089861718</v>
      </c>
    </row>
    <row r="48" spans="2:11" x14ac:dyDescent="0.25">
      <c r="C48" s="168"/>
      <c r="D48" s="168"/>
      <c r="E48" s="168"/>
      <c r="F48" s="168"/>
      <c r="G48" s="168"/>
      <c r="H48" s="168"/>
      <c r="I48" s="168"/>
      <c r="J48" s="168"/>
      <c r="K48" s="169"/>
    </row>
  </sheetData>
  <phoneticPr fontId="7" type="noConversion"/>
  <pageMargins left="0.75" right="0.75" top="1" bottom="1" header="0.4921259845" footer="0.4921259845"/>
  <pageSetup paperSize="9" scale="7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9.9978637043366805E-2"/>
    <pageSetUpPr fitToPage="1"/>
  </sheetPr>
  <dimension ref="B1:J26"/>
  <sheetViews>
    <sheetView zoomScaleNormal="100" workbookViewId="0">
      <selection activeCell="D12" sqref="D12"/>
    </sheetView>
  </sheetViews>
  <sheetFormatPr defaultColWidth="9.109375" defaultRowHeight="13.2" x14ac:dyDescent="0.25"/>
  <cols>
    <col min="1" max="1" width="3.6640625" style="1" customWidth="1"/>
    <col min="2" max="2" width="45.6640625" style="1" customWidth="1"/>
    <col min="3" max="4" width="13.88671875" style="1" bestFit="1" customWidth="1"/>
    <col min="5" max="5" width="13.5546875" style="1" bestFit="1" customWidth="1"/>
    <col min="6" max="7" width="13.88671875" style="1" bestFit="1" customWidth="1"/>
    <col min="8" max="8" width="15.5546875" style="1" bestFit="1" customWidth="1"/>
    <col min="9" max="9" width="13.88671875" style="1" bestFit="1" customWidth="1"/>
    <col min="10" max="10" width="17.33203125" style="1" customWidth="1"/>
    <col min="11" max="16384" width="9.109375" style="1"/>
  </cols>
  <sheetData>
    <row r="1" spans="2:10" ht="27" customHeight="1" x14ac:dyDescent="0.25">
      <c r="B1" s="93" t="s">
        <v>75</v>
      </c>
      <c r="C1" s="7"/>
      <c r="D1" s="7"/>
      <c r="E1" s="7"/>
      <c r="F1" s="7"/>
      <c r="G1" s="7"/>
      <c r="H1" s="7"/>
      <c r="I1" s="7"/>
    </row>
    <row r="2" spans="2:10" x14ac:dyDescent="0.25">
      <c r="B2" s="78" t="s">
        <v>59</v>
      </c>
      <c r="C2" s="29"/>
      <c r="D2" s="29"/>
      <c r="E2" s="29"/>
      <c r="F2" s="29"/>
      <c r="G2" s="29"/>
      <c r="H2" s="29"/>
      <c r="I2" s="29"/>
      <c r="J2" s="188"/>
    </row>
    <row r="3" spans="2:10" x14ac:dyDescent="0.25">
      <c r="B3" s="30"/>
      <c r="C3" s="31">
        <v>2013</v>
      </c>
      <c r="D3" s="31">
        <v>2014</v>
      </c>
      <c r="E3" s="31">
        <v>2015</v>
      </c>
      <c r="F3" s="31">
        <v>2016</v>
      </c>
      <c r="G3" s="31">
        <v>2017</v>
      </c>
      <c r="H3" s="31">
        <v>2018</v>
      </c>
      <c r="I3" s="31">
        <v>2019</v>
      </c>
      <c r="J3" s="31">
        <v>2020</v>
      </c>
    </row>
    <row r="4" spans="2:10" x14ac:dyDescent="0.25">
      <c r="B4" s="32" t="s">
        <v>22</v>
      </c>
      <c r="C4" s="215">
        <v>28866</v>
      </c>
      <c r="D4" s="215">
        <v>25240</v>
      </c>
      <c r="E4" s="215">
        <v>24814</v>
      </c>
      <c r="F4" s="215">
        <v>24240</v>
      </c>
      <c r="G4" s="215">
        <v>23411</v>
      </c>
      <c r="H4" s="215">
        <v>23404</v>
      </c>
      <c r="I4" s="253">
        <v>23198</v>
      </c>
      <c r="J4" s="215">
        <v>23050</v>
      </c>
    </row>
    <row r="5" spans="2:10" x14ac:dyDescent="0.25">
      <c r="B5" s="5" t="s">
        <v>157</v>
      </c>
      <c r="C5" s="284">
        <f ca="1">RAND()*1000000000</f>
        <v>832571063.20409977</v>
      </c>
      <c r="D5" s="284">
        <f t="shared" ref="D5:J5" ca="1" si="0">RAND()*1000000000</f>
        <v>674468708.97274721</v>
      </c>
      <c r="E5" s="284">
        <f t="shared" ca="1" si="0"/>
        <v>354287407.81923163</v>
      </c>
      <c r="F5" s="284">
        <f t="shared" ca="1" si="0"/>
        <v>539202904.63708067</v>
      </c>
      <c r="G5" s="284">
        <f t="shared" ca="1" si="0"/>
        <v>183793236.86645865</v>
      </c>
      <c r="H5" s="284">
        <f t="shared" ca="1" si="0"/>
        <v>434064929.98958623</v>
      </c>
      <c r="I5" s="284">
        <f t="shared" ca="1" si="0"/>
        <v>697168237.08897531</v>
      </c>
      <c r="J5" s="284">
        <f t="shared" ca="1" si="0"/>
        <v>34806320.263322197</v>
      </c>
    </row>
    <row r="6" spans="2:10" x14ac:dyDescent="0.25">
      <c r="B6" s="6"/>
      <c r="C6" s="6"/>
      <c r="D6" s="6"/>
      <c r="E6" s="6"/>
      <c r="F6" s="6"/>
      <c r="G6" s="6"/>
      <c r="H6" s="6"/>
      <c r="I6" s="6"/>
    </row>
    <row r="7" spans="2:10" x14ac:dyDescent="0.25">
      <c r="B7" s="78" t="s">
        <v>113</v>
      </c>
      <c r="C7" s="33"/>
      <c r="D7" s="33"/>
      <c r="E7" s="33"/>
      <c r="F7" s="33"/>
      <c r="G7" s="33"/>
      <c r="H7" s="33"/>
      <c r="I7" s="33"/>
    </row>
    <row r="8" spans="2:10" x14ac:dyDescent="0.25">
      <c r="B8" s="17" t="s">
        <v>114</v>
      </c>
      <c r="C8" s="285">
        <f t="shared" ref="C8:H8" ca="1" si="1">C5/C4</f>
        <v>28842.619801985027</v>
      </c>
      <c r="D8" s="285">
        <f t="shared" ca="1" si="1"/>
        <v>26722.215094007417</v>
      </c>
      <c r="E8" s="285">
        <f t="shared" ca="1" si="1"/>
        <v>14277.722568680247</v>
      </c>
      <c r="F8" s="285">
        <f t="shared" ca="1" si="1"/>
        <v>22244.344250704649</v>
      </c>
      <c r="G8" s="285">
        <f t="shared" ca="1" si="1"/>
        <v>7850.7213218768384</v>
      </c>
      <c r="H8" s="285">
        <f t="shared" ca="1" si="1"/>
        <v>18546.612971696559</v>
      </c>
      <c r="I8" s="285">
        <f ca="1">I5/I4</f>
        <v>30052.945818129811</v>
      </c>
      <c r="J8" s="285">
        <f ca="1">J5/J4</f>
        <v>1510.0355862612666</v>
      </c>
    </row>
    <row r="9" spans="2:10" x14ac:dyDescent="0.25">
      <c r="B9" s="3" t="s">
        <v>76</v>
      </c>
      <c r="C9" s="286">
        <f ca="1">C8/$C$8</f>
        <v>1</v>
      </c>
      <c r="D9" s="286">
        <f ca="1">D8/$C$8</f>
        <v>0.92648363004002576</v>
      </c>
      <c r="E9" s="286">
        <f t="shared" ref="E9:G9" ca="1" si="2">E8/$C$8</f>
        <v>0.4950216959035606</v>
      </c>
      <c r="F9" s="286">
        <f t="shared" ca="1" si="2"/>
        <v>0.77123175368326746</v>
      </c>
      <c r="G9" s="286">
        <f t="shared" ca="1" si="2"/>
        <v>0.27219168632304791</v>
      </c>
      <c r="H9" s="286">
        <f ca="1">H8/$C$8</f>
        <v>0.64302802932000414</v>
      </c>
      <c r="I9" s="287">
        <f ca="1">I8/$C$8</f>
        <v>1.0419631096084234</v>
      </c>
      <c r="J9" s="287">
        <f ca="1">J8/$C$8</f>
        <v>5.2354314435658231E-2</v>
      </c>
    </row>
    <row r="10" spans="2:10" x14ac:dyDescent="0.25">
      <c r="B10" s="3" t="s">
        <v>77</v>
      </c>
      <c r="C10" s="288">
        <v>0.01</v>
      </c>
      <c r="D10" s="289">
        <f ca="1">LN(D9/C9)</f>
        <v>-7.6358902015052965E-2</v>
      </c>
      <c r="E10" s="289">
        <f ca="1">LN(E9/D9)</f>
        <v>-0.62679478525070176</v>
      </c>
      <c r="F10" s="289">
        <f t="shared" ref="F10:I10" ca="1" si="3">LN(F9/E9)</f>
        <v>0.44338732511414203</v>
      </c>
      <c r="G10" s="289">
        <f t="shared" ca="1" si="3"/>
        <v>-1.0414823696106423</v>
      </c>
      <c r="H10" s="289">
        <f t="shared" ca="1" si="3"/>
        <v>0.85968176754511227</v>
      </c>
      <c r="I10" s="290">
        <f t="shared" ca="1" si="3"/>
        <v>0.48267350347479043</v>
      </c>
      <c r="J10" s="290">
        <f ca="1">LN(J9/I9)</f>
        <v>-2.9908274691203647</v>
      </c>
    </row>
    <row r="11" spans="2:10" x14ac:dyDescent="0.25">
      <c r="B11" s="3" t="s">
        <v>78</v>
      </c>
      <c r="C11" s="291">
        <f>1</f>
        <v>1</v>
      </c>
      <c r="D11" s="288">
        <f t="shared" ref="D11:I11" si="4">D4/$C$4</f>
        <v>0.87438508972493589</v>
      </c>
      <c r="E11" s="288">
        <f>E4/$C$4</f>
        <v>0.85962724312339778</v>
      </c>
      <c r="F11" s="288">
        <f t="shared" si="4"/>
        <v>0.83974225732695906</v>
      </c>
      <c r="G11" s="288">
        <f t="shared" si="4"/>
        <v>0.81102334926903619</v>
      </c>
      <c r="H11" s="288">
        <f t="shared" si="4"/>
        <v>0.81078084944225037</v>
      </c>
      <c r="I11" s="292">
        <f t="shared" si="4"/>
        <v>0.80364442596826713</v>
      </c>
      <c r="J11" s="292">
        <f>J4/$C$4</f>
        <v>0.79851728677336664</v>
      </c>
    </row>
    <row r="12" spans="2:10" x14ac:dyDescent="0.25">
      <c r="B12" s="162" t="s">
        <v>79</v>
      </c>
      <c r="C12" s="87">
        <v>0</v>
      </c>
      <c r="D12" s="87">
        <f>LN(D11/C11)</f>
        <v>-0.13423439427235925</v>
      </c>
      <c r="E12" s="87">
        <f t="shared" ref="E12:H12" si="5">LN(E11/D11)</f>
        <v>-1.7022027652332548E-2</v>
      </c>
      <c r="F12" s="87">
        <f t="shared" si="5"/>
        <v>-2.3403848819566118E-2</v>
      </c>
      <c r="G12" s="87">
        <f t="shared" si="5"/>
        <v>-3.4798163822932784E-2</v>
      </c>
      <c r="H12" s="87">
        <f t="shared" si="5"/>
        <v>-2.9904945219130915E-4</v>
      </c>
      <c r="I12" s="88">
        <f>LN(I11/H11)</f>
        <v>-8.8408798663051798E-3</v>
      </c>
      <c r="J12" s="88">
        <f>LN(J11/I11)</f>
        <v>-6.4002986170267851E-3</v>
      </c>
    </row>
    <row r="13" spans="2:10" s="172" customFormat="1" x14ac:dyDescent="0.25">
      <c r="B13" s="1"/>
      <c r="C13" s="1"/>
      <c r="D13" s="1"/>
      <c r="E13" s="1"/>
      <c r="F13" s="1"/>
      <c r="G13" s="1"/>
      <c r="H13" s="1"/>
      <c r="I13" s="1"/>
    </row>
    <row r="14" spans="2:10" s="172" customFormat="1" x14ac:dyDescent="0.25">
      <c r="B14" s="1"/>
      <c r="C14" s="1"/>
      <c r="D14" s="1"/>
      <c r="E14" s="1"/>
      <c r="F14" s="1"/>
      <c r="G14" s="1"/>
      <c r="H14" s="1"/>
      <c r="I14" s="1"/>
    </row>
    <row r="15" spans="2:10" s="172" customFormat="1" x14ac:dyDescent="0.25">
      <c r="B15" s="1"/>
      <c r="C15" s="1"/>
      <c r="D15" s="1"/>
      <c r="E15" s="1"/>
      <c r="F15" s="1"/>
      <c r="G15" s="1"/>
      <c r="H15" s="1"/>
      <c r="I15" s="1"/>
    </row>
    <row r="18" spans="3:9" x14ac:dyDescent="0.25">
      <c r="C18" s="193"/>
    </row>
    <row r="19" spans="3:9" x14ac:dyDescent="0.25">
      <c r="H19" s="184"/>
      <c r="I19" s="184"/>
    </row>
    <row r="20" spans="3:9" x14ac:dyDescent="0.25">
      <c r="H20" s="184"/>
      <c r="I20" s="184"/>
    </row>
    <row r="21" spans="3:9" x14ac:dyDescent="0.25">
      <c r="H21" s="184"/>
      <c r="I21" s="184"/>
    </row>
    <row r="22" spans="3:9" x14ac:dyDescent="0.25">
      <c r="H22" s="184"/>
      <c r="I22" s="184"/>
    </row>
    <row r="25" spans="3:9" x14ac:dyDescent="0.25">
      <c r="H25" s="190"/>
    </row>
    <row r="26" spans="3:9" x14ac:dyDescent="0.25">
      <c r="H26" s="190"/>
    </row>
  </sheetData>
  <phoneticPr fontId="0" type="noConversion"/>
  <pageMargins left="0.75" right="0.75" top="1" bottom="1" header="0.5" footer="0.5"/>
  <pageSetup paperSize="9" scale="67" orientation="landscape" r:id="rId1"/>
  <headerFooter alignWithMargins="0"/>
  <ignoredErrors>
    <ignoredError sqref="D11:J11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 tint="-9.9978637043366805E-2"/>
    <pageSetUpPr fitToPage="1"/>
  </sheetPr>
  <dimension ref="B1:O80"/>
  <sheetViews>
    <sheetView zoomScaleNormal="100" workbookViewId="0">
      <pane xSplit="2" ySplit="3" topLeftCell="C64" activePane="bottomRight" state="frozen"/>
      <selection pane="topRight" activeCell="C1" sqref="C1"/>
      <selection pane="bottomLeft" activeCell="A4" sqref="A4"/>
      <selection pane="bottomRight" activeCell="K75" sqref="K75"/>
    </sheetView>
  </sheetViews>
  <sheetFormatPr defaultColWidth="11.44140625" defaultRowHeight="13.2" x14ac:dyDescent="0.25"/>
  <cols>
    <col min="1" max="1" width="3.6640625" style="22" customWidth="1"/>
    <col min="2" max="2" width="45.6640625" style="22" customWidth="1"/>
    <col min="3" max="9" width="14.33203125" style="22" bestFit="1" customWidth="1"/>
    <col min="10" max="10" width="15" style="22" bestFit="1" customWidth="1"/>
    <col min="11" max="16384" width="11.44140625" style="22"/>
  </cols>
  <sheetData>
    <row r="1" spans="2:10" ht="27" customHeight="1" x14ac:dyDescent="0.25">
      <c r="B1" s="94" t="s">
        <v>5</v>
      </c>
      <c r="C1" s="6"/>
      <c r="D1" s="6"/>
      <c r="E1" s="6"/>
      <c r="F1" s="6"/>
      <c r="G1" s="6"/>
      <c r="H1" s="6"/>
      <c r="I1" s="6"/>
    </row>
    <row r="2" spans="2:10" x14ac:dyDescent="0.25">
      <c r="B2" s="78" t="s">
        <v>81</v>
      </c>
      <c r="C2" s="33"/>
      <c r="D2" s="33"/>
      <c r="E2" s="33"/>
      <c r="F2" s="33"/>
      <c r="G2" s="33"/>
      <c r="H2" s="33"/>
      <c r="I2" s="33"/>
    </row>
    <row r="3" spans="2:10" x14ac:dyDescent="0.25">
      <c r="B3" s="44" t="s">
        <v>23</v>
      </c>
      <c r="C3" s="41">
        <v>2013</v>
      </c>
      <c r="D3" s="41">
        <v>2014</v>
      </c>
      <c r="E3" s="41">
        <v>2015</v>
      </c>
      <c r="F3" s="41">
        <v>2016</v>
      </c>
      <c r="G3" s="41">
        <v>2017</v>
      </c>
      <c r="H3" s="41">
        <v>2018</v>
      </c>
      <c r="I3" s="241">
        <v>2019</v>
      </c>
      <c r="J3" s="242">
        <v>2020</v>
      </c>
    </row>
    <row r="4" spans="2:10" x14ac:dyDescent="0.25">
      <c r="B4" s="34" t="s">
        <v>24</v>
      </c>
      <c r="C4" s="293">
        <f ca="1">RAND()*10000000</f>
        <v>479128.26473548886</v>
      </c>
      <c r="D4" s="293">
        <f t="shared" ref="D4:J4" ca="1" si="0">RAND()*10000000</f>
        <v>5494267.5592440264</v>
      </c>
      <c r="E4" s="293">
        <f t="shared" ca="1" si="0"/>
        <v>8061039.3443379262</v>
      </c>
      <c r="F4" s="293">
        <f t="shared" ca="1" si="0"/>
        <v>8348319.2795329113</v>
      </c>
      <c r="G4" s="293">
        <f t="shared" ca="1" si="0"/>
        <v>9182288.0414092392</v>
      </c>
      <c r="H4" s="293">
        <f t="shared" ca="1" si="0"/>
        <v>1640733.430552107</v>
      </c>
      <c r="I4" s="293">
        <f t="shared" ca="1" si="0"/>
        <v>281099.75641465781</v>
      </c>
      <c r="J4" s="293">
        <f t="shared" ca="1" si="0"/>
        <v>3998980.3863401865</v>
      </c>
    </row>
    <row r="5" spans="2:10" x14ac:dyDescent="0.25">
      <c r="B5" s="3" t="s">
        <v>31</v>
      </c>
      <c r="C5" s="294">
        <f ca="1">RAND()*100000000</f>
        <v>2998010.2319296598</v>
      </c>
      <c r="D5" s="294">
        <f t="shared" ref="D5:J20" ca="1" si="1">RAND()*100000000</f>
        <v>34242149.282454327</v>
      </c>
      <c r="E5" s="294">
        <f t="shared" ca="1" si="1"/>
        <v>52997385.643741824</v>
      </c>
      <c r="F5" s="294">
        <f t="shared" ca="1" si="1"/>
        <v>24383342.748007596</v>
      </c>
      <c r="G5" s="294">
        <f t="shared" ca="1" si="1"/>
        <v>52182634.117504016</v>
      </c>
      <c r="H5" s="294">
        <f t="shared" ca="1" si="1"/>
        <v>82404141.764329836</v>
      </c>
      <c r="I5" s="294">
        <f t="shared" ca="1" si="1"/>
        <v>20645421.243417274</v>
      </c>
      <c r="J5" s="294">
        <f t="shared" ca="1" si="1"/>
        <v>50544669.103364661</v>
      </c>
    </row>
    <row r="6" spans="2:10" x14ac:dyDescent="0.25">
      <c r="B6" s="3" t="s">
        <v>32</v>
      </c>
      <c r="C6" s="294">
        <f t="shared" ref="C6:J21" ca="1" si="2">RAND()*100000000</f>
        <v>65820288.718288422</v>
      </c>
      <c r="D6" s="294">
        <f t="shared" ca="1" si="1"/>
        <v>13344680.487177385</v>
      </c>
      <c r="E6" s="294">
        <f t="shared" ca="1" si="1"/>
        <v>26535685.958130274</v>
      </c>
      <c r="F6" s="294">
        <f t="shared" ca="1" si="1"/>
        <v>94829239.011763409</v>
      </c>
      <c r="G6" s="294">
        <f t="shared" ca="1" si="1"/>
        <v>20706545.524800014</v>
      </c>
      <c r="H6" s="294">
        <f t="shared" ca="1" si="1"/>
        <v>507223.29169279325</v>
      </c>
      <c r="I6" s="294">
        <f t="shared" ca="1" si="1"/>
        <v>7970641.8949997975</v>
      </c>
      <c r="J6" s="294">
        <f t="shared" ca="1" si="1"/>
        <v>85543212.830145791</v>
      </c>
    </row>
    <row r="7" spans="2:10" x14ac:dyDescent="0.25">
      <c r="B7" s="3" t="s">
        <v>33</v>
      </c>
      <c r="C7" s="294">
        <f t="shared" ca="1" si="2"/>
        <v>7774641.4358988218</v>
      </c>
      <c r="D7" s="294">
        <f t="shared" ca="1" si="1"/>
        <v>24271187.522627048</v>
      </c>
      <c r="E7" s="294">
        <f t="shared" ca="1" si="1"/>
        <v>42774660.388676375</v>
      </c>
      <c r="F7" s="294">
        <f t="shared" ca="1" si="1"/>
        <v>22742579.238206163</v>
      </c>
      <c r="G7" s="294">
        <f t="shared" ca="1" si="1"/>
        <v>61405722.860846654</v>
      </c>
      <c r="H7" s="294">
        <f t="shared" ca="1" si="1"/>
        <v>42226202.917547986</v>
      </c>
      <c r="I7" s="294">
        <f t="shared" ca="1" si="1"/>
        <v>37592322.53880436</v>
      </c>
      <c r="J7" s="294">
        <f t="shared" ca="1" si="1"/>
        <v>40345808.171875842</v>
      </c>
    </row>
    <row r="8" spans="2:10" x14ac:dyDescent="0.25">
      <c r="B8" s="3" t="s">
        <v>34</v>
      </c>
      <c r="C8" s="294">
        <f t="shared" ca="1" si="2"/>
        <v>49217243.516122743</v>
      </c>
      <c r="D8" s="294">
        <f t="shared" ca="1" si="1"/>
        <v>74187284.781171113</v>
      </c>
      <c r="E8" s="294">
        <f t="shared" ca="1" si="1"/>
        <v>89665358.289883539</v>
      </c>
      <c r="F8" s="294">
        <f t="shared" ca="1" si="1"/>
        <v>78433068.384663537</v>
      </c>
      <c r="G8" s="294">
        <f t="shared" ca="1" si="1"/>
        <v>74984046.715769455</v>
      </c>
      <c r="H8" s="294">
        <f t="shared" ca="1" si="1"/>
        <v>43258408.219743483</v>
      </c>
      <c r="I8" s="294">
        <f t="shared" ca="1" si="1"/>
        <v>96836609.762577504</v>
      </c>
      <c r="J8" s="294">
        <f t="shared" ca="1" si="1"/>
        <v>20410438.271823008</v>
      </c>
    </row>
    <row r="9" spans="2:10" x14ac:dyDescent="0.25">
      <c r="B9" s="3" t="s">
        <v>35</v>
      </c>
      <c r="C9" s="294">
        <f t="shared" ca="1" si="2"/>
        <v>16849652.696104601</v>
      </c>
      <c r="D9" s="294">
        <f t="shared" ca="1" si="1"/>
        <v>42967502.001367688</v>
      </c>
      <c r="E9" s="294">
        <f t="shared" ca="1" si="1"/>
        <v>15336748.459936867</v>
      </c>
      <c r="F9" s="294">
        <f t="shared" ca="1" si="1"/>
        <v>84305847.355752885</v>
      </c>
      <c r="G9" s="294">
        <f t="shared" ca="1" si="1"/>
        <v>4353448.4929817263</v>
      </c>
      <c r="H9" s="294">
        <f t="shared" ca="1" si="1"/>
        <v>5979855.5754598249</v>
      </c>
      <c r="I9" s="294">
        <f t="shared" ca="1" si="1"/>
        <v>59780977.155412577</v>
      </c>
      <c r="J9" s="294">
        <f t="shared" ca="1" si="1"/>
        <v>86616840.369729504</v>
      </c>
    </row>
    <row r="10" spans="2:10" x14ac:dyDescent="0.25">
      <c r="B10" s="3" t="s">
        <v>36</v>
      </c>
      <c r="C10" s="294">
        <f t="shared" ca="1" si="2"/>
        <v>52968967.957656085</v>
      </c>
      <c r="D10" s="294">
        <f t="shared" ca="1" si="1"/>
        <v>18934181.423221108</v>
      </c>
      <c r="E10" s="294">
        <f t="shared" ca="1" si="1"/>
        <v>53167957.640935339</v>
      </c>
      <c r="F10" s="294">
        <f t="shared" ca="1" si="1"/>
        <v>66596025.200715728</v>
      </c>
      <c r="G10" s="294">
        <f t="shared" ca="1" si="1"/>
        <v>72421091.909579977</v>
      </c>
      <c r="H10" s="294">
        <f t="shared" ca="1" si="1"/>
        <v>3545085.2007291256</v>
      </c>
      <c r="I10" s="294">
        <f t="shared" ca="1" si="1"/>
        <v>81987421.887039647</v>
      </c>
      <c r="J10" s="294">
        <f t="shared" ca="1" si="1"/>
        <v>68496067.032564551</v>
      </c>
    </row>
    <row r="11" spans="2:10" x14ac:dyDescent="0.25">
      <c r="B11" s="3" t="s">
        <v>37</v>
      </c>
      <c r="C11" s="294">
        <f t="shared" ca="1" si="2"/>
        <v>58137760.802850001</v>
      </c>
      <c r="D11" s="294">
        <f t="shared" ca="1" si="1"/>
        <v>81489586.386367276</v>
      </c>
      <c r="E11" s="294">
        <f t="shared" ca="1" si="1"/>
        <v>1426784.2542284525</v>
      </c>
      <c r="F11" s="294">
        <f t="shared" ca="1" si="1"/>
        <v>97379681.326707751</v>
      </c>
      <c r="G11" s="294">
        <f t="shared" ca="1" si="1"/>
        <v>39209166.963303924</v>
      </c>
      <c r="H11" s="294">
        <f t="shared" ca="1" si="1"/>
        <v>82228771.595582843</v>
      </c>
      <c r="I11" s="294">
        <f t="shared" ca="1" si="1"/>
        <v>68359762.950955123</v>
      </c>
      <c r="J11" s="294">
        <f t="shared" ca="1" si="1"/>
        <v>89841833.2712605</v>
      </c>
    </row>
    <row r="12" spans="2:10" x14ac:dyDescent="0.25">
      <c r="B12" s="3" t="s">
        <v>38</v>
      </c>
      <c r="C12" s="294">
        <f t="shared" ca="1" si="2"/>
        <v>62458134.502926141</v>
      </c>
      <c r="D12" s="294">
        <f t="shared" ca="1" si="1"/>
        <v>52984563.069107175</v>
      </c>
      <c r="E12" s="294">
        <f t="shared" ca="1" si="1"/>
        <v>18013364.884905979</v>
      </c>
      <c r="F12" s="294">
        <f t="shared" ca="1" si="1"/>
        <v>49556668.685900673</v>
      </c>
      <c r="G12" s="294">
        <f t="shared" ca="1" si="1"/>
        <v>59516412.627926759</v>
      </c>
      <c r="H12" s="294">
        <f t="shared" ca="1" si="1"/>
        <v>51112203.809451103</v>
      </c>
      <c r="I12" s="294">
        <f t="shared" ca="1" si="1"/>
        <v>24460171.75791667</v>
      </c>
      <c r="J12" s="294">
        <f t="shared" ca="1" si="1"/>
        <v>51913523.14308437</v>
      </c>
    </row>
    <row r="13" spans="2:10" x14ac:dyDescent="0.25">
      <c r="B13" s="3" t="s">
        <v>39</v>
      </c>
      <c r="C13" s="294">
        <f t="shared" ca="1" si="2"/>
        <v>6442466.4084238745</v>
      </c>
      <c r="D13" s="294">
        <f t="shared" ca="1" si="1"/>
        <v>49494149.121374145</v>
      </c>
      <c r="E13" s="294">
        <f t="shared" ca="1" si="1"/>
        <v>80042839.457547426</v>
      </c>
      <c r="F13" s="294">
        <f t="shared" ca="1" si="1"/>
        <v>53945061.010717511</v>
      </c>
      <c r="G13" s="294">
        <f t="shared" ca="1" si="1"/>
        <v>52116122.535396092</v>
      </c>
      <c r="H13" s="294">
        <f t="shared" ca="1" si="1"/>
        <v>41081251.480824307</v>
      </c>
      <c r="I13" s="294">
        <f t="shared" ca="1" si="1"/>
        <v>91789843.329465672</v>
      </c>
      <c r="J13" s="294">
        <f t="shared" ca="1" si="1"/>
        <v>42994521.953696117</v>
      </c>
    </row>
    <row r="14" spans="2:10" x14ac:dyDescent="0.25">
      <c r="B14" s="3" t="s">
        <v>40</v>
      </c>
      <c r="C14" s="294">
        <f t="shared" ca="1" si="2"/>
        <v>25054204.120633774</v>
      </c>
      <c r="D14" s="294">
        <f t="shared" ca="1" si="1"/>
        <v>2292787.5789774731</v>
      </c>
      <c r="E14" s="294">
        <f t="shared" ca="1" si="1"/>
        <v>94863967.033672795</v>
      </c>
      <c r="F14" s="294">
        <f t="shared" ca="1" si="1"/>
        <v>9065452.408606533</v>
      </c>
      <c r="G14" s="294">
        <f t="shared" ca="1" si="1"/>
        <v>2932188.5677221161</v>
      </c>
      <c r="H14" s="294">
        <f t="shared" ca="1" si="1"/>
        <v>59117537.650059782</v>
      </c>
      <c r="I14" s="294">
        <f t="shared" ca="1" si="1"/>
        <v>90989689.858817682</v>
      </c>
      <c r="J14" s="294">
        <f t="shared" ca="1" si="1"/>
        <v>98252649.919790938</v>
      </c>
    </row>
    <row r="15" spans="2:10" x14ac:dyDescent="0.25">
      <c r="B15" s="3" t="s">
        <v>41</v>
      </c>
      <c r="C15" s="294">
        <f t="shared" ca="1" si="2"/>
        <v>66053679.355608627</v>
      </c>
      <c r="D15" s="294">
        <f t="shared" ca="1" si="1"/>
        <v>65387306.532052912</v>
      </c>
      <c r="E15" s="294">
        <f t="shared" ca="1" si="1"/>
        <v>47635954.713598572</v>
      </c>
      <c r="F15" s="294">
        <f t="shared" ca="1" si="1"/>
        <v>23862821.057749417</v>
      </c>
      <c r="G15" s="294">
        <f t="shared" ca="1" si="1"/>
        <v>59132110.760575682</v>
      </c>
      <c r="H15" s="294">
        <f t="shared" ca="1" si="1"/>
        <v>75836993.736368582</v>
      </c>
      <c r="I15" s="294">
        <f t="shared" ca="1" si="1"/>
        <v>60771450.817374691</v>
      </c>
      <c r="J15" s="294">
        <f t="shared" ca="1" si="1"/>
        <v>77568564.42851688</v>
      </c>
    </row>
    <row r="16" spans="2:10" x14ac:dyDescent="0.25">
      <c r="B16" s="3" t="s">
        <v>42</v>
      </c>
      <c r="C16" s="294">
        <f t="shared" ca="1" si="2"/>
        <v>64849064.740685537</v>
      </c>
      <c r="D16" s="294">
        <f t="shared" ca="1" si="1"/>
        <v>94847744.031751111</v>
      </c>
      <c r="E16" s="294">
        <f t="shared" ca="1" si="1"/>
        <v>69350022.015003383</v>
      </c>
      <c r="F16" s="294">
        <f t="shared" ca="1" si="1"/>
        <v>9800549.493482247</v>
      </c>
      <c r="G16" s="294">
        <f t="shared" ca="1" si="1"/>
        <v>25051542.817287464</v>
      </c>
      <c r="H16" s="294">
        <f t="shared" ca="1" si="1"/>
        <v>49343816.627872407</v>
      </c>
      <c r="I16" s="294">
        <f t="shared" ca="1" si="1"/>
        <v>52056663.273785427</v>
      </c>
      <c r="J16" s="294">
        <f t="shared" ca="1" si="1"/>
        <v>89514272.809454933</v>
      </c>
    </row>
    <row r="17" spans="2:15" x14ac:dyDescent="0.25">
      <c r="B17" s="3" t="s">
        <v>43</v>
      </c>
      <c r="C17" s="294">
        <f t="shared" ca="1" si="2"/>
        <v>55880667.521717563</v>
      </c>
      <c r="D17" s="294">
        <f t="shared" ca="1" si="1"/>
        <v>39399182.014439873</v>
      </c>
      <c r="E17" s="294">
        <f t="shared" ca="1" si="1"/>
        <v>41252108.204838119</v>
      </c>
      <c r="F17" s="294">
        <f t="shared" ca="1" si="1"/>
        <v>71311290.048124731</v>
      </c>
      <c r="G17" s="294">
        <f t="shared" ca="1" si="1"/>
        <v>19815973.597542014</v>
      </c>
      <c r="H17" s="294">
        <f t="shared" ca="1" si="1"/>
        <v>38441957.080556668</v>
      </c>
      <c r="I17" s="294">
        <f t="shared" ca="1" si="1"/>
        <v>19436558.051275045</v>
      </c>
      <c r="J17" s="294">
        <f t="shared" ca="1" si="1"/>
        <v>26356739.316280186</v>
      </c>
    </row>
    <row r="18" spans="2:15" x14ac:dyDescent="0.25">
      <c r="B18" s="3" t="s">
        <v>44</v>
      </c>
      <c r="C18" s="294">
        <f t="shared" ca="1" si="2"/>
        <v>18639436.580259584</v>
      </c>
      <c r="D18" s="294">
        <f t="shared" ca="1" si="1"/>
        <v>98124844.805280104</v>
      </c>
      <c r="E18" s="294">
        <f t="shared" ca="1" si="1"/>
        <v>83354571.949977443</v>
      </c>
      <c r="F18" s="294">
        <f t="shared" ca="1" si="1"/>
        <v>2612240.355493878</v>
      </c>
      <c r="G18" s="294">
        <f t="shared" ca="1" si="1"/>
        <v>1422589.4181538189</v>
      </c>
      <c r="H18" s="294">
        <f t="shared" ca="1" si="1"/>
        <v>73569312.988659173</v>
      </c>
      <c r="I18" s="294">
        <f t="shared" ca="1" si="1"/>
        <v>57231606.915382579</v>
      </c>
      <c r="J18" s="294">
        <f t="shared" ca="1" si="1"/>
        <v>59952736.607787974</v>
      </c>
    </row>
    <row r="19" spans="2:15" x14ac:dyDescent="0.25">
      <c r="B19" s="3" t="s">
        <v>45</v>
      </c>
      <c r="C19" s="294">
        <f t="shared" ca="1" si="2"/>
        <v>42656471.73509115</v>
      </c>
      <c r="D19" s="294">
        <f t="shared" ca="1" si="1"/>
        <v>65043795.128686033</v>
      </c>
      <c r="E19" s="294">
        <f t="shared" ca="1" si="1"/>
        <v>88014737.802221328</v>
      </c>
      <c r="F19" s="294">
        <f t="shared" ca="1" si="1"/>
        <v>29161464.134307113</v>
      </c>
      <c r="G19" s="294">
        <f t="shared" ca="1" si="1"/>
        <v>21175332.760635745</v>
      </c>
      <c r="H19" s="294">
        <f t="shared" ca="1" si="1"/>
        <v>96660182.014107391</v>
      </c>
      <c r="I19" s="294">
        <f t="shared" ca="1" si="1"/>
        <v>33614402.75399863</v>
      </c>
      <c r="J19" s="294">
        <f t="shared" ca="1" si="1"/>
        <v>10233303.249719571</v>
      </c>
    </row>
    <row r="20" spans="2:15" x14ac:dyDescent="0.25">
      <c r="B20" s="3" t="s">
        <v>46</v>
      </c>
      <c r="C20" s="294">
        <f t="shared" ca="1" si="2"/>
        <v>89443572.116058394</v>
      </c>
      <c r="D20" s="294">
        <f t="shared" ca="1" si="1"/>
        <v>26159472.483470693</v>
      </c>
      <c r="E20" s="294">
        <f t="shared" ca="1" si="1"/>
        <v>34591920.487458982</v>
      </c>
      <c r="F20" s="294">
        <f t="shared" ca="1" si="1"/>
        <v>67335319.988353655</v>
      </c>
      <c r="G20" s="294">
        <f t="shared" ca="1" si="1"/>
        <v>8081068.8096102253</v>
      </c>
      <c r="H20" s="294">
        <f t="shared" ca="1" si="1"/>
        <v>1208863.6746991121</v>
      </c>
      <c r="I20" s="294">
        <f t="shared" ca="1" si="1"/>
        <v>74428752.301697418</v>
      </c>
      <c r="J20" s="294">
        <f t="shared" ca="1" si="1"/>
        <v>27064084.026167557</v>
      </c>
    </row>
    <row r="21" spans="2:15" x14ac:dyDescent="0.25">
      <c r="B21" s="163" t="s">
        <v>47</v>
      </c>
      <c r="C21" s="294">
        <f t="shared" ca="1" si="2"/>
        <v>23184071.988286547</v>
      </c>
      <c r="D21" s="294">
        <f t="shared" ca="1" si="2"/>
        <v>95810603.847640783</v>
      </c>
      <c r="E21" s="294">
        <f t="shared" ca="1" si="2"/>
        <v>9751835.7603920586</v>
      </c>
      <c r="F21" s="294">
        <f t="shared" ca="1" si="2"/>
        <v>27459100.572753746</v>
      </c>
      <c r="G21" s="294">
        <f t="shared" ca="1" si="2"/>
        <v>61109005.054162592</v>
      </c>
      <c r="H21" s="294">
        <f t="shared" ca="1" si="2"/>
        <v>70890677.923759148</v>
      </c>
      <c r="I21" s="294">
        <f t="shared" ca="1" si="2"/>
        <v>71743987.219694287</v>
      </c>
      <c r="J21" s="294">
        <f t="shared" ca="1" si="2"/>
        <v>58680537.395407736</v>
      </c>
    </row>
    <row r="22" spans="2:15" ht="21" x14ac:dyDescent="0.25">
      <c r="B22" s="197" t="s">
        <v>152</v>
      </c>
      <c r="C22" s="297">
        <f ca="1">C23+Muncă!C5</f>
        <v>1540999397.6326413</v>
      </c>
      <c r="D22" s="297">
        <f ca="1">D23+Muncă!D5</f>
        <v>1553449729.4699135</v>
      </c>
      <c r="E22" s="297">
        <f ca="1">E23+Muncă!E5</f>
        <v>1203063310.7643805</v>
      </c>
      <c r="F22" s="297">
        <f ca="1">F23+Muncă!F5</f>
        <v>1351982655.6583872</v>
      </c>
      <c r="G22" s="297">
        <f ca="1">G23+Muncă!G5</f>
        <v>819408240.40025699</v>
      </c>
      <c r="H22" s="297">
        <f ca="1">H23+Muncă!H5</f>
        <v>1251477415.5410295</v>
      </c>
      <c r="I22" s="298">
        <f ca="1">I23+Muncă!I5</f>
        <v>1646864520.8015897</v>
      </c>
      <c r="J22" s="297">
        <f ca="1">J23+Muncă!J5</f>
        <v>1019136122.1639923</v>
      </c>
      <c r="K22" s="195"/>
      <c r="L22" s="254"/>
      <c r="M22" s="254"/>
      <c r="N22" s="254"/>
      <c r="O22" s="254"/>
    </row>
    <row r="23" spans="2:15" x14ac:dyDescent="0.25">
      <c r="B23" s="198" t="s">
        <v>153</v>
      </c>
      <c r="C23" s="299">
        <f ca="1">SUM(C5:C21)</f>
        <v>708428334.42854142</v>
      </c>
      <c r="D23" s="299">
        <f t="shared" ref="D23:G23" ca="1" si="3">SUM(D5:D21)</f>
        <v>878981020.49716616</v>
      </c>
      <c r="E23" s="299">
        <f t="shared" ca="1" si="3"/>
        <v>848775902.94514871</v>
      </c>
      <c r="F23" s="299">
        <f t="shared" ca="1" si="3"/>
        <v>812779751.02130663</v>
      </c>
      <c r="G23" s="299">
        <f t="shared" ca="1" si="3"/>
        <v>635615003.53379834</v>
      </c>
      <c r="H23" s="299">
        <f ca="1">SUM(H5:H21)</f>
        <v>817412485.55144334</v>
      </c>
      <c r="I23" s="300">
        <f ca="1">SUM(I5:I21)</f>
        <v>949696283.71261442</v>
      </c>
      <c r="J23" s="299">
        <f ca="1">SUM(J5:J21)</f>
        <v>984329801.90067005</v>
      </c>
    </row>
    <row r="24" spans="2:15" x14ac:dyDescent="0.25">
      <c r="B24" s="199"/>
      <c r="C24" s="100"/>
      <c r="D24" s="100"/>
      <c r="E24" s="100"/>
      <c r="F24" s="100"/>
      <c r="G24" s="100"/>
      <c r="H24" s="100"/>
      <c r="I24" s="100"/>
    </row>
    <row r="25" spans="2:15" x14ac:dyDescent="0.25">
      <c r="B25" s="265" t="s">
        <v>87</v>
      </c>
      <c r="C25" s="266"/>
      <c r="D25" s="266"/>
      <c r="E25" s="266"/>
      <c r="F25" s="266"/>
      <c r="G25" s="266"/>
      <c r="H25" s="266"/>
      <c r="I25" s="267"/>
      <c r="J25" s="243"/>
    </row>
    <row r="26" spans="2:15" x14ac:dyDescent="0.25">
      <c r="B26" s="264" t="s">
        <v>26</v>
      </c>
      <c r="C26" s="301">
        <f ca="1">Muncă!C5</f>
        <v>832571063.20409977</v>
      </c>
      <c r="D26" s="301">
        <f ca="1">Muncă!D5</f>
        <v>674468708.97274721</v>
      </c>
      <c r="E26" s="301">
        <f ca="1">Muncă!E5</f>
        <v>354287407.81923163</v>
      </c>
      <c r="F26" s="301">
        <f ca="1">Muncă!F5</f>
        <v>539202904.63708067</v>
      </c>
      <c r="G26" s="301">
        <f ca="1">Muncă!G5</f>
        <v>183793236.86645865</v>
      </c>
      <c r="H26" s="301">
        <f ca="1">Muncă!H5</f>
        <v>434064929.98958623</v>
      </c>
      <c r="I26" s="302">
        <f ca="1">Muncă!I5</f>
        <v>697168237.08897531</v>
      </c>
      <c r="J26" s="301">
        <v>979285569.31000245</v>
      </c>
    </row>
    <row r="27" spans="2:15" x14ac:dyDescent="0.25">
      <c r="B27" s="163" t="s">
        <v>25</v>
      </c>
      <c r="C27" s="294">
        <f ca="1">C4</f>
        <v>479128.26473548886</v>
      </c>
      <c r="D27" s="294">
        <f t="shared" ref="D27:I27" ca="1" si="4">D4</f>
        <v>5494267.5592440264</v>
      </c>
      <c r="E27" s="294">
        <f t="shared" ca="1" si="4"/>
        <v>8061039.3443379262</v>
      </c>
      <c r="F27" s="294">
        <f t="shared" ca="1" si="4"/>
        <v>8348319.2795329113</v>
      </c>
      <c r="G27" s="294">
        <f t="shared" ca="1" si="4"/>
        <v>9182288.0414092392</v>
      </c>
      <c r="H27" s="294">
        <f t="shared" ca="1" si="4"/>
        <v>1640733.430552107</v>
      </c>
      <c r="I27" s="295">
        <f t="shared" ca="1" si="4"/>
        <v>281099.75641465781</v>
      </c>
      <c r="J27" s="294">
        <v>38790944.813392907</v>
      </c>
    </row>
    <row r="28" spans="2:15" x14ac:dyDescent="0.25">
      <c r="B28" s="163" t="s">
        <v>154</v>
      </c>
      <c r="C28" s="294">
        <f t="shared" ref="C28:G28" ca="1" si="5">C23</f>
        <v>708428334.42854142</v>
      </c>
      <c r="D28" s="294">
        <f t="shared" ca="1" si="5"/>
        <v>878981020.49716616</v>
      </c>
      <c r="E28" s="294">
        <f t="shared" ca="1" si="5"/>
        <v>848775902.94514871</v>
      </c>
      <c r="F28" s="294">
        <f t="shared" ca="1" si="5"/>
        <v>812779751.02130663</v>
      </c>
      <c r="G28" s="294">
        <f t="shared" ca="1" si="5"/>
        <v>635615003.53379834</v>
      </c>
      <c r="H28" s="294">
        <f ca="1">H23</f>
        <v>817412485.55144334</v>
      </c>
      <c r="I28" s="295">
        <f ca="1">I23</f>
        <v>949696283.71261442</v>
      </c>
      <c r="J28" s="295">
        <f ca="1">J23</f>
        <v>984329801.90067005</v>
      </c>
    </row>
    <row r="29" spans="2:15" x14ac:dyDescent="0.25">
      <c r="B29" s="36" t="s">
        <v>0</v>
      </c>
      <c r="C29" s="303">
        <f ca="1">SUM(C26:C28)</f>
        <v>1541478525.8973765</v>
      </c>
      <c r="D29" s="303">
        <f t="shared" ref="D29:J29" ca="1" si="6">SUM(D26:D28)</f>
        <v>1558943997.0291574</v>
      </c>
      <c r="E29" s="303">
        <f ca="1">SUM(E26:E28)</f>
        <v>1211124350.1087184</v>
      </c>
      <c r="F29" s="303">
        <f t="shared" ca="1" si="6"/>
        <v>1360330974.9379201</v>
      </c>
      <c r="G29" s="303">
        <f t="shared" ca="1" si="6"/>
        <v>828590528.44166625</v>
      </c>
      <c r="H29" s="303">
        <f t="shared" ca="1" si="6"/>
        <v>1253118148.9715817</v>
      </c>
      <c r="I29" s="304">
        <f t="shared" ca="1" si="6"/>
        <v>1647145620.5580044</v>
      </c>
      <c r="J29" s="303">
        <f t="shared" ca="1" si="6"/>
        <v>2002406316.0240655</v>
      </c>
    </row>
    <row r="30" spans="2:15" x14ac:dyDescent="0.25">
      <c r="B30" s="37"/>
      <c r="C30" s="10"/>
      <c r="D30" s="10"/>
      <c r="E30" s="10"/>
      <c r="F30" s="10"/>
      <c r="G30" s="10"/>
      <c r="H30" s="10"/>
      <c r="I30" s="10"/>
    </row>
    <row r="31" spans="2:15" x14ac:dyDescent="0.25">
      <c r="B31" s="78" t="s">
        <v>88</v>
      </c>
      <c r="C31" s="6"/>
      <c r="D31" s="6"/>
      <c r="E31" s="6"/>
      <c r="F31" s="6"/>
      <c r="G31" s="6"/>
      <c r="H31" s="6"/>
      <c r="I31" s="6"/>
    </row>
    <row r="32" spans="2:15" x14ac:dyDescent="0.25">
      <c r="B32" s="163" t="s">
        <v>31</v>
      </c>
      <c r="C32" s="305">
        <f>'Indicii prețurilor'!C26</f>
        <v>1</v>
      </c>
      <c r="D32" s="305">
        <f>'Indicii prețurilor'!D26</f>
        <v>1.0199</v>
      </c>
      <c r="E32" s="305">
        <f>'Indicii prețurilor'!E26</f>
        <v>1.0324447700000001</v>
      </c>
      <c r="F32" s="305">
        <f>'Indicii prețurilor'!F26</f>
        <v>1.0356453487870001</v>
      </c>
      <c r="G32" s="305">
        <f>'Indicii prețurilor'!G26</f>
        <v>1.0641255958786426</v>
      </c>
      <c r="H32" s="305">
        <f>'Indicii prețurilor'!H26</f>
        <v>1.0914736236927238</v>
      </c>
      <c r="I32" s="305">
        <f>'Indicii prețurilor'!I26</f>
        <v>1.1124299172676242</v>
      </c>
      <c r="J32" s="305">
        <f>'Indicii prețurilor'!J26</f>
        <v>1.1403519081910416</v>
      </c>
    </row>
    <row r="33" spans="2:10" x14ac:dyDescent="0.25">
      <c r="B33" s="163" t="s">
        <v>32</v>
      </c>
      <c r="C33" s="305">
        <f>'Indicii prețurilor'!C27</f>
        <v>1</v>
      </c>
      <c r="D33" s="305">
        <f>'Indicii prețurilor'!D27</f>
        <v>0.99409999999999998</v>
      </c>
      <c r="E33" s="305">
        <f>'Indicii prețurilor'!E27</f>
        <v>1.04748317</v>
      </c>
      <c r="F33" s="305">
        <f>'Indicii prețurilor'!F27</f>
        <v>0.97960626058399991</v>
      </c>
      <c r="G33" s="305">
        <f>'Indicii prețurilor'!G27</f>
        <v>1.055329824527143</v>
      </c>
      <c r="H33" s="305">
        <f>'Indicii prețurilor'!H27</f>
        <v>1.1205492076829204</v>
      </c>
      <c r="I33" s="305">
        <f>'Indicii prețurilor'!I27</f>
        <v>1.1159549559314206</v>
      </c>
      <c r="J33" s="305">
        <f>'Indicii prețurilor'!J27</f>
        <v>1.1074736982663418</v>
      </c>
    </row>
    <row r="34" spans="2:10" x14ac:dyDescent="0.25">
      <c r="B34" s="163" t="s">
        <v>33</v>
      </c>
      <c r="C34" s="305">
        <f>'Indicii prețurilor'!C28</f>
        <v>1</v>
      </c>
      <c r="D34" s="305">
        <f>'Indicii prețurilor'!D28</f>
        <v>1.0057</v>
      </c>
      <c r="E34" s="305">
        <f>'Indicii prețurilor'!E28</f>
        <v>0.99443616000000001</v>
      </c>
      <c r="F34" s="305">
        <f>'Indicii prețurilor'!F28</f>
        <v>0.99473449084800014</v>
      </c>
      <c r="G34" s="305">
        <f>'Indicii prețurilor'!G28</f>
        <v>1.0283565166386623</v>
      </c>
      <c r="H34" s="305">
        <f>'Indicii prețurilor'!H28</f>
        <v>1.1107278736214192</v>
      </c>
      <c r="I34" s="305">
        <f>'Indicii prețurilor'!I28</f>
        <v>1.2465698925653188</v>
      </c>
      <c r="J34" s="305">
        <f>'Indicii prețurilor'!J28</f>
        <v>1.4026404431144968</v>
      </c>
    </row>
    <row r="35" spans="2:10" x14ac:dyDescent="0.25">
      <c r="B35" s="163" t="s">
        <v>34</v>
      </c>
      <c r="C35" s="305">
        <f>'Indicii prețurilor'!C29</f>
        <v>1</v>
      </c>
      <c r="D35" s="305">
        <f>'Indicii prețurilor'!D29</f>
        <v>1.0256000000000001</v>
      </c>
      <c r="E35" s="305">
        <f>'Indicii prețurilor'!E29</f>
        <v>1.0469324800000002</v>
      </c>
      <c r="F35" s="305">
        <f>'Indicii prețurilor'!F29</f>
        <v>1.0522718356480001</v>
      </c>
      <c r="G35" s="305">
        <f>'Indicii prețurilor'!G29</f>
        <v>1.0684768219169793</v>
      </c>
      <c r="H35" s="305">
        <f>'Indicii prețurilor'!H29</f>
        <v>1.1003174312101054</v>
      </c>
      <c r="I35" s="305">
        <f>'Indicii prețurilor'!I29</f>
        <v>1.1344272715776187</v>
      </c>
      <c r="J35" s="305">
        <f>'Indicii prețurilor'!J29</f>
        <v>1.154279748830227</v>
      </c>
    </row>
    <row r="36" spans="2:10" x14ac:dyDescent="0.25">
      <c r="B36" s="163" t="s">
        <v>35</v>
      </c>
      <c r="C36" s="305">
        <f ca="1">'Indicii prețurilor'!C30</f>
        <v>1</v>
      </c>
      <c r="D36" s="305">
        <f ca="1">'Indicii prețurilor'!D30</f>
        <v>1.3919426541579032</v>
      </c>
      <c r="E36" s="305">
        <f ca="1">'Indicii prețurilor'!E30</f>
        <v>0.87052128048668365</v>
      </c>
      <c r="F36" s="305">
        <f ca="1">'Indicii prețurilor'!F30</f>
        <v>71.78781245536176</v>
      </c>
      <c r="G36" s="305">
        <f ca="1">'Indicii prețurilor'!G30</f>
        <v>8.817372097334307E-2</v>
      </c>
      <c r="H36" s="305">
        <f ca="1">'Indicii prețurilor'!H30</f>
        <v>0.11666187134740065</v>
      </c>
      <c r="I36" s="305">
        <f ca="1">'Indicii prețurilor'!I30</f>
        <v>10.063983453109699</v>
      </c>
      <c r="J36" s="305">
        <f ca="1">'Indicii prețurilor'!J30</f>
        <v>3.5382407229079349</v>
      </c>
    </row>
    <row r="37" spans="2:10" x14ac:dyDescent="0.25">
      <c r="B37" s="163" t="s">
        <v>36</v>
      </c>
      <c r="C37" s="305">
        <f>'Indicii prețurilor'!C31</f>
        <v>1</v>
      </c>
      <c r="D37" s="305">
        <f>'Indicii prețurilor'!D31</f>
        <v>1.0083</v>
      </c>
      <c r="E37" s="305">
        <f>'Indicii prețurilor'!E31</f>
        <v>0.99892280999999994</v>
      </c>
      <c r="F37" s="305">
        <f>'Indicii prețurilor'!F31</f>
        <v>0.99352862682599996</v>
      </c>
      <c r="G37" s="305">
        <f>'Indicii prețurilor'!G31</f>
        <v>1.0265137772366231</v>
      </c>
      <c r="H37" s="305">
        <f>'Indicii prețurilor'!H31</f>
        <v>1.0600807777522605</v>
      </c>
      <c r="I37" s="305">
        <f>'Indicii prețurilor'!I31</f>
        <v>1.102908041173452</v>
      </c>
      <c r="J37" s="305">
        <f>'Indicii prețurilor'!J31</f>
        <v>1.1256279468216253</v>
      </c>
    </row>
    <row r="38" spans="2:10" x14ac:dyDescent="0.25">
      <c r="B38" s="163" t="s">
        <v>37</v>
      </c>
      <c r="C38" s="305">
        <f>'Indicii prețurilor'!C32</f>
        <v>1</v>
      </c>
      <c r="D38" s="305">
        <f>'Indicii prețurilor'!D32</f>
        <v>1.0057</v>
      </c>
      <c r="E38" s="305">
        <f>'Indicii prețurilor'!E32</f>
        <v>0.99443616000000001</v>
      </c>
      <c r="F38" s="305">
        <f>'Indicii prețurilor'!F32</f>
        <v>0.99473449084800014</v>
      </c>
      <c r="G38" s="305">
        <f>'Indicii prețurilor'!G32</f>
        <v>1.0283565166386623</v>
      </c>
      <c r="H38" s="305">
        <f>'Indicii prețurilor'!H32</f>
        <v>1.1107278736214192</v>
      </c>
      <c r="I38" s="305">
        <f>'Indicii prețurilor'!I32</f>
        <v>1.2465698925653188</v>
      </c>
      <c r="J38" s="305">
        <f>'Indicii prețurilor'!J32</f>
        <v>1.4026404431144968</v>
      </c>
    </row>
    <row r="39" spans="2:10" x14ac:dyDescent="0.25">
      <c r="B39" s="163" t="s">
        <v>38</v>
      </c>
      <c r="C39" s="305">
        <f>'Indicii prețurilor'!C33</f>
        <v>1</v>
      </c>
      <c r="D39" s="305">
        <f>'Indicii prețurilor'!D33</f>
        <v>1.0083</v>
      </c>
      <c r="E39" s="305">
        <f>'Indicii prețurilor'!E33</f>
        <v>0.99892280999999994</v>
      </c>
      <c r="F39" s="305">
        <f>'Indicii prețurilor'!F33</f>
        <v>0.99352862682599996</v>
      </c>
      <c r="G39" s="305">
        <f>'Indicii prețurilor'!G33</f>
        <v>1.0265137772366231</v>
      </c>
      <c r="H39" s="305">
        <f>'Indicii prețurilor'!H33</f>
        <v>1.0600807777522605</v>
      </c>
      <c r="I39" s="305">
        <f>'Indicii prețurilor'!I33</f>
        <v>1.102908041173452</v>
      </c>
      <c r="J39" s="305">
        <f>'Indicii prețurilor'!J33</f>
        <v>1.1256279468216253</v>
      </c>
    </row>
    <row r="40" spans="2:10" x14ac:dyDescent="0.25">
      <c r="B40" s="163" t="s">
        <v>39</v>
      </c>
      <c r="C40" s="305">
        <f>'Indicii prețurilor'!C34</f>
        <v>1</v>
      </c>
      <c r="D40" s="305">
        <f>'Indicii prețurilor'!D34</f>
        <v>0.99409999999999998</v>
      </c>
      <c r="E40" s="305">
        <f>'Indicii prețurilor'!E34</f>
        <v>1.04748317</v>
      </c>
      <c r="F40" s="305">
        <f>'Indicii prețurilor'!F34</f>
        <v>0.97960626058399991</v>
      </c>
      <c r="G40" s="305">
        <f>'Indicii prețurilor'!G34</f>
        <v>1.055329824527143</v>
      </c>
      <c r="H40" s="305">
        <f>'Indicii prețurilor'!H34</f>
        <v>1.1205492076829204</v>
      </c>
      <c r="I40" s="305">
        <f>'Indicii prețurilor'!I34</f>
        <v>1.1159549559314206</v>
      </c>
      <c r="J40" s="305">
        <f>'Indicii prețurilor'!J34</f>
        <v>1.1074736982663418</v>
      </c>
    </row>
    <row r="41" spans="2:10" x14ac:dyDescent="0.25">
      <c r="B41" s="163" t="s">
        <v>40</v>
      </c>
      <c r="C41" s="305">
        <f>'Indicii prețurilor'!C35</f>
        <v>1</v>
      </c>
      <c r="D41" s="305">
        <f>'Indicii prețurilor'!D35</f>
        <v>1.0057</v>
      </c>
      <c r="E41" s="305">
        <f>'Indicii prețurilor'!E35</f>
        <v>0.99443616000000001</v>
      </c>
      <c r="F41" s="305">
        <f>'Indicii prețurilor'!F35</f>
        <v>0.99473449084800014</v>
      </c>
      <c r="G41" s="305">
        <f>'Indicii prețurilor'!G35</f>
        <v>1.0283565166386623</v>
      </c>
      <c r="H41" s="305">
        <f>'Indicii prețurilor'!H35</f>
        <v>1.1107278736214192</v>
      </c>
      <c r="I41" s="305">
        <f>'Indicii prețurilor'!I35</f>
        <v>1.2465698925653188</v>
      </c>
      <c r="J41" s="305">
        <f>'Indicii prețurilor'!J35</f>
        <v>1.4026404431144968</v>
      </c>
    </row>
    <row r="42" spans="2:10" x14ac:dyDescent="0.25">
      <c r="B42" s="163" t="s">
        <v>41</v>
      </c>
      <c r="C42" s="305">
        <f>'Indicii prețurilor'!C36</f>
        <v>1</v>
      </c>
      <c r="D42" s="305">
        <f>'Indicii prețurilor'!D36</f>
        <v>1.0225</v>
      </c>
      <c r="E42" s="305">
        <f>'Indicii prețurilor'!E36</f>
        <v>1.0471422500000001</v>
      </c>
      <c r="F42" s="305">
        <f>'Indicii prețurilor'!F36</f>
        <v>1.0279795468250001</v>
      </c>
      <c r="G42" s="305">
        <f>'Indicii prețurilor'!G36</f>
        <v>1.0302411018280151</v>
      </c>
      <c r="H42" s="305">
        <f>'Indicii prețurilor'!H36</f>
        <v>1.0553789847126187</v>
      </c>
      <c r="I42" s="305">
        <f>'Indicii prețurilor'!I36</f>
        <v>1.0992827504766636</v>
      </c>
      <c r="J42" s="305">
        <f>'Indicii prețurilor'!J36</f>
        <v>1.1288534564644859</v>
      </c>
    </row>
    <row r="43" spans="2:10" x14ac:dyDescent="0.25">
      <c r="B43" s="163" t="s">
        <v>42</v>
      </c>
      <c r="C43" s="305">
        <f>'Indicii prețurilor'!C37</f>
        <v>1</v>
      </c>
      <c r="D43" s="305">
        <f>'Indicii prețurilor'!D37</f>
        <v>1.0225</v>
      </c>
      <c r="E43" s="305">
        <f>'Indicii prețurilor'!E37</f>
        <v>1.0471422500000001</v>
      </c>
      <c r="F43" s="305">
        <f>'Indicii prețurilor'!F37</f>
        <v>1.0279795468250001</v>
      </c>
      <c r="G43" s="305">
        <f>'Indicii prețurilor'!G37</f>
        <v>1.0302411018280151</v>
      </c>
      <c r="H43" s="305">
        <f>'Indicii prețurilor'!H37</f>
        <v>1.0553789847126187</v>
      </c>
      <c r="I43" s="305">
        <f>'Indicii prețurilor'!I37</f>
        <v>1.0992827504766636</v>
      </c>
      <c r="J43" s="305">
        <f>'Indicii prețurilor'!J37</f>
        <v>1.1288534564644859</v>
      </c>
    </row>
    <row r="44" spans="2:10" x14ac:dyDescent="0.25">
      <c r="B44" s="163" t="s">
        <v>43</v>
      </c>
      <c r="C44" s="305">
        <f>'Indicii prețurilor'!C38</f>
        <v>1</v>
      </c>
      <c r="D44" s="305">
        <f>'Indicii prețurilor'!D38</f>
        <v>1</v>
      </c>
      <c r="E44" s="305">
        <f>'Indicii prețurilor'!E38</f>
        <v>1</v>
      </c>
      <c r="F44" s="305">
        <f>'Indicii prețurilor'!F38</f>
        <v>0.83329999999999993</v>
      </c>
      <c r="G44" s="305">
        <f>'Indicii prețurilor'!G38</f>
        <v>0.79163499999999998</v>
      </c>
      <c r="H44" s="305">
        <f>'Indicii prețurilor'!H38</f>
        <v>0.79163499999999998</v>
      </c>
      <c r="I44" s="305">
        <f>'Indicii prețurilor'!I38</f>
        <v>0.79163499999999998</v>
      </c>
      <c r="J44" s="305">
        <f>'Indicii prețurilor'!J38</f>
        <v>0.79163499999999998</v>
      </c>
    </row>
    <row r="45" spans="2:10" x14ac:dyDescent="0.25">
      <c r="B45" s="163" t="s">
        <v>44</v>
      </c>
      <c r="C45" s="305">
        <f>'Indicii prețurilor'!C39</f>
        <v>1</v>
      </c>
      <c r="D45" s="305">
        <f>'Indicii prețurilor'!D39</f>
        <v>1.0057</v>
      </c>
      <c r="E45" s="305">
        <f>'Indicii prețurilor'!E39</f>
        <v>0.99443616000000001</v>
      </c>
      <c r="F45" s="305">
        <f>'Indicii prețurilor'!F39</f>
        <v>0.99473449084800014</v>
      </c>
      <c r="G45" s="305">
        <f>'Indicii prețurilor'!G39</f>
        <v>1.0283565166386623</v>
      </c>
      <c r="H45" s="305">
        <f>'Indicii prețurilor'!H39</f>
        <v>1.1107278736214192</v>
      </c>
      <c r="I45" s="305">
        <f>'Indicii prețurilor'!I39</f>
        <v>1.2465698925653188</v>
      </c>
      <c r="J45" s="305">
        <f>'Indicii prețurilor'!J39</f>
        <v>1.4026404431144968</v>
      </c>
    </row>
    <row r="46" spans="2:10" x14ac:dyDescent="0.25">
      <c r="B46" s="163" t="s">
        <v>45</v>
      </c>
      <c r="C46" s="305">
        <f>'Indicii prețurilor'!C40</f>
        <v>1</v>
      </c>
      <c r="D46" s="305">
        <f>'Indicii prețurilor'!D40</f>
        <v>1</v>
      </c>
      <c r="E46" s="305">
        <f>'Indicii prețurilor'!E40</f>
        <v>1.3069999999999999</v>
      </c>
      <c r="F46" s="305">
        <f>'Indicii prețurilor'!F40</f>
        <v>1.3069999999999999</v>
      </c>
      <c r="G46" s="305">
        <f>'Indicii prețurilor'!G40</f>
        <v>1.3069999999999999</v>
      </c>
      <c r="H46" s="305">
        <f>'Indicii prețurilor'!H40</f>
        <v>1.5370319999999997</v>
      </c>
      <c r="I46" s="305">
        <f>'Indicii prețurilor'!I40</f>
        <v>1.5370319999999997</v>
      </c>
      <c r="J46" s="305">
        <f>'Indicii prețurilor'!J40</f>
        <v>1.5370319999999997</v>
      </c>
    </row>
    <row r="47" spans="2:10" x14ac:dyDescent="0.25">
      <c r="B47" s="163" t="s">
        <v>46</v>
      </c>
      <c r="C47" s="305">
        <f>'Indicii prețurilor'!C41</f>
        <v>1</v>
      </c>
      <c r="D47" s="305">
        <f>'Indicii prețurilor'!D41</f>
        <v>1.0057</v>
      </c>
      <c r="E47" s="305">
        <f>'Indicii prețurilor'!E41</f>
        <v>0.99443616000000001</v>
      </c>
      <c r="F47" s="305">
        <f>'Indicii prețurilor'!F41</f>
        <v>0.99473449084800014</v>
      </c>
      <c r="G47" s="305">
        <f>'Indicii prețurilor'!G41</f>
        <v>1.0283565166386623</v>
      </c>
      <c r="H47" s="305">
        <f>'Indicii prețurilor'!H41</f>
        <v>1.1107278736214192</v>
      </c>
      <c r="I47" s="305">
        <f>'Indicii prețurilor'!I41</f>
        <v>1.2465698925653188</v>
      </c>
      <c r="J47" s="305">
        <f>'Indicii prețurilor'!J41</f>
        <v>1.4026404431144968</v>
      </c>
    </row>
    <row r="48" spans="2:10" x14ac:dyDescent="0.25">
      <c r="B48" s="163" t="s">
        <v>47</v>
      </c>
      <c r="C48" s="305">
        <f>'Indicii prețurilor'!C42</f>
        <v>1</v>
      </c>
      <c r="D48" s="305">
        <f>'Indicii prețurilor'!D42</f>
        <v>1.0051000000000001</v>
      </c>
      <c r="E48" s="305">
        <f>'Indicii prețurilor'!E42</f>
        <v>1.0157540600000001</v>
      </c>
      <c r="F48" s="305">
        <f>'Indicii prețurilor'!F42</f>
        <v>0.99340747068000013</v>
      </c>
      <c r="G48" s="305">
        <f>'Indicii prețurilor'!G42</f>
        <v>0.94999556421128406</v>
      </c>
      <c r="H48" s="305">
        <f>'Indicii prețurilor'!H42</f>
        <v>0.95683553227360529</v>
      </c>
      <c r="I48" s="305">
        <f>'Indicii prețurilor'!I42</f>
        <v>1.0070693977179694</v>
      </c>
      <c r="J48" s="306">
        <f>'Indicii prețurilor'!J42</f>
        <v>1.0190535235508131</v>
      </c>
    </row>
    <row r="49" spans="2:10" x14ac:dyDescent="0.25">
      <c r="B49" s="38"/>
      <c r="C49" s="39"/>
      <c r="D49" s="39"/>
      <c r="E49" s="39"/>
      <c r="F49" s="39"/>
      <c r="G49" s="39"/>
      <c r="H49" s="39"/>
      <c r="I49" s="39"/>
    </row>
    <row r="50" spans="2:10" x14ac:dyDescent="0.25">
      <c r="B50" s="78" t="s">
        <v>151</v>
      </c>
      <c r="C50" s="33"/>
      <c r="D50" s="33"/>
      <c r="E50" s="33"/>
      <c r="F50" s="33"/>
      <c r="G50" s="33"/>
      <c r="H50" s="33"/>
      <c r="I50" s="33"/>
    </row>
    <row r="51" spans="2:10" x14ac:dyDescent="0.25">
      <c r="B51" s="3" t="s">
        <v>31</v>
      </c>
      <c r="C51" s="307">
        <f t="shared" ref="C51:H51" ca="1" si="7">C5/C$23</f>
        <v>4.2319174519579675E-3</v>
      </c>
      <c r="D51" s="307">
        <f t="shared" ca="1" si="7"/>
        <v>3.8956642389259333E-2</v>
      </c>
      <c r="E51" s="307">
        <f t="shared" ca="1" si="7"/>
        <v>6.2439785884409973E-2</v>
      </c>
      <c r="F51" s="307">
        <f t="shared" ca="1" si="7"/>
        <v>2.9999938750157665E-2</v>
      </c>
      <c r="G51" s="307">
        <f t="shared" ca="1" si="7"/>
        <v>8.2097864001615312E-2</v>
      </c>
      <c r="H51" s="307">
        <f t="shared" ca="1" si="7"/>
        <v>0.10081096535825275</v>
      </c>
      <c r="I51" s="308">
        <f ca="1">I5/I$23</f>
        <v>2.1738972340408506E-2</v>
      </c>
      <c r="J51" s="307">
        <f ca="1">J5/J$23</f>
        <v>5.1349323169700381E-2</v>
      </c>
    </row>
    <row r="52" spans="2:10" x14ac:dyDescent="0.25">
      <c r="B52" s="3" t="s">
        <v>32</v>
      </c>
      <c r="C52" s="309">
        <f t="shared" ref="C52:H52" ca="1" si="8">C6/C$23</f>
        <v>9.2910299489055312E-2</v>
      </c>
      <c r="D52" s="309">
        <f t="shared" ca="1" si="8"/>
        <v>1.5181989344467772E-2</v>
      </c>
      <c r="E52" s="309">
        <f t="shared" ca="1" si="8"/>
        <v>3.1263477045065352E-2</v>
      </c>
      <c r="F52" s="309">
        <f t="shared" ca="1" si="8"/>
        <v>0.1166727380850775</v>
      </c>
      <c r="G52" s="309">
        <f t="shared" ca="1" si="8"/>
        <v>3.2577181799798342E-2</v>
      </c>
      <c r="H52" s="309">
        <f t="shared" ca="1" si="8"/>
        <v>6.2052305373169086E-4</v>
      </c>
      <c r="I52" s="310">
        <f ca="1">I6/I$23</f>
        <v>8.3928325631015908E-3</v>
      </c>
      <c r="J52" s="309">
        <f ca="1">J6/J$23</f>
        <v>8.6905031895781276E-2</v>
      </c>
    </row>
    <row r="53" spans="2:10" x14ac:dyDescent="0.25">
      <c r="B53" s="3" t="s">
        <v>33</v>
      </c>
      <c r="C53" s="309">
        <f t="shared" ref="C53:I53" ca="1" si="9">C7/C$23</f>
        <v>1.097449249001353E-2</v>
      </c>
      <c r="D53" s="309">
        <f t="shared" ca="1" si="9"/>
        <v>2.761286871575323E-2</v>
      </c>
      <c r="E53" s="309">
        <f t="shared" ca="1" si="9"/>
        <v>5.0395705439154823E-2</v>
      </c>
      <c r="F53" s="309">
        <f t="shared" ca="1" si="9"/>
        <v>2.798123256593037E-2</v>
      </c>
      <c r="G53" s="309">
        <f t="shared" ca="1" si="9"/>
        <v>9.6608359650814088E-2</v>
      </c>
      <c r="H53" s="309">
        <f t="shared" ca="1" si="9"/>
        <v>5.1658377702735132E-2</v>
      </c>
      <c r="I53" s="310">
        <f t="shared" ca="1" si="9"/>
        <v>3.9583520735540854E-2</v>
      </c>
      <c r="J53" s="309">
        <f t="shared" ref="J53" ca="1" si="10">J7/J$23</f>
        <v>4.0988099815703019E-2</v>
      </c>
    </row>
    <row r="54" spans="2:10" x14ac:dyDescent="0.25">
      <c r="B54" s="3" t="s">
        <v>34</v>
      </c>
      <c r="C54" s="309">
        <f t="shared" ref="C54:I54" ca="1" si="11">C8/C$23</f>
        <v>6.9473849540227908E-2</v>
      </c>
      <c r="D54" s="309">
        <f t="shared" ca="1" si="11"/>
        <v>8.4401463798626231E-2</v>
      </c>
      <c r="E54" s="309">
        <f t="shared" ca="1" si="11"/>
        <v>0.1056407916138473</v>
      </c>
      <c r="F54" s="309">
        <f t="shared" ca="1" si="11"/>
        <v>9.6499781504285342E-2</v>
      </c>
      <c r="G54" s="309">
        <f t="shared" ca="1" si="11"/>
        <v>0.11797085704220989</v>
      </c>
      <c r="H54" s="309">
        <f t="shared" ca="1" si="11"/>
        <v>5.2921149339382148E-2</v>
      </c>
      <c r="I54" s="310">
        <f t="shared" ca="1" si="11"/>
        <v>0.10196587206176856</v>
      </c>
      <c r="J54" s="309">
        <f t="shared" ref="J54" ca="1" si="12">J8/J$23</f>
        <v>2.073536555777537E-2</v>
      </c>
    </row>
    <row r="55" spans="2:10" x14ac:dyDescent="0.25">
      <c r="B55" s="3" t="s">
        <v>35</v>
      </c>
      <c r="C55" s="309">
        <f t="shared" ref="C55:I55" ca="1" si="13">C9/C$23</f>
        <v>2.378455501740552E-2</v>
      </c>
      <c r="D55" s="309">
        <f t="shared" ca="1" si="13"/>
        <v>4.8883310332530912E-2</v>
      </c>
      <c r="E55" s="309">
        <f t="shared" ca="1" si="13"/>
        <v>1.8069255273058794E-2</v>
      </c>
      <c r="F55" s="309">
        <f t="shared" ca="1" si="13"/>
        <v>0.10372532934022718</v>
      </c>
      <c r="G55" s="309">
        <f t="shared" ca="1" si="13"/>
        <v>6.8491908919362616E-3</v>
      </c>
      <c r="H55" s="309">
        <f t="shared" ca="1" si="13"/>
        <v>7.3155911870194778E-3</v>
      </c>
      <c r="I55" s="310">
        <f t="shared" ca="1" si="13"/>
        <v>6.2947468765185532E-2</v>
      </c>
      <c r="J55" s="309">
        <f t="shared" ref="J55" ca="1" si="14">J9/J$23</f>
        <v>8.7995751223297933E-2</v>
      </c>
    </row>
    <row r="56" spans="2:10" x14ac:dyDescent="0.25">
      <c r="B56" s="3" t="s">
        <v>36</v>
      </c>
      <c r="C56" s="309">
        <f t="shared" ref="C56:I56" ca="1" si="15">C10/C$23</f>
        <v>7.476969141894059E-2</v>
      </c>
      <c r="D56" s="309">
        <f t="shared" ca="1" si="15"/>
        <v>2.1541058318314567E-2</v>
      </c>
      <c r="E56" s="309">
        <f t="shared" ca="1" si="15"/>
        <v>6.2640748231010124E-2</v>
      </c>
      <c r="F56" s="309">
        <f t="shared" ca="1" si="15"/>
        <v>8.1936127366649847E-2</v>
      </c>
      <c r="G56" s="309">
        <f t="shared" ca="1" si="15"/>
        <v>0.113938613007786</v>
      </c>
      <c r="H56" s="309">
        <f t="shared" ca="1" si="15"/>
        <v>4.3369599356407407E-3</v>
      </c>
      <c r="I56" s="310">
        <f t="shared" ca="1" si="15"/>
        <v>8.6330149220474037E-2</v>
      </c>
      <c r="J56" s="309">
        <f t="shared" ref="J56" ca="1" si="16">J10/J$23</f>
        <v>6.9586501292862993E-2</v>
      </c>
    </row>
    <row r="57" spans="2:10" x14ac:dyDescent="0.25">
      <c r="B57" s="3" t="s">
        <v>37</v>
      </c>
      <c r="C57" s="309">
        <f t="shared" ref="C57:I57" ca="1" si="17">C11/C$23</f>
        <v>8.206583217729034E-2</v>
      </c>
      <c r="D57" s="309">
        <f t="shared" ca="1" si="17"/>
        <v>9.2709153538122382E-2</v>
      </c>
      <c r="E57" s="309">
        <f t="shared" ca="1" si="17"/>
        <v>1.6809905291581505E-3</v>
      </c>
      <c r="F57" s="309">
        <f t="shared" ca="1" si="17"/>
        <v>0.11981066359532742</v>
      </c>
      <c r="G57" s="309">
        <f t="shared" ca="1" si="17"/>
        <v>6.1686975205611248E-2</v>
      </c>
      <c r="H57" s="309">
        <f t="shared" ca="1" si="17"/>
        <v>0.1005964223070432</v>
      </c>
      <c r="I57" s="310">
        <f t="shared" ca="1" si="17"/>
        <v>7.1980657525286609E-2</v>
      </c>
      <c r="J57" s="309">
        <f t="shared" ref="J57" ca="1" si="18">J11/J$23</f>
        <v>9.1272084922941865E-2</v>
      </c>
    </row>
    <row r="58" spans="2:10" x14ac:dyDescent="0.25">
      <c r="B58" s="3" t="s">
        <v>38</v>
      </c>
      <c r="C58" s="309">
        <f t="shared" ref="C58:I58" ca="1" si="19">C12/C$23</f>
        <v>8.8164365352930762E-2</v>
      </c>
      <c r="D58" s="309">
        <f t="shared" ca="1" si="19"/>
        <v>6.0279530312427262E-2</v>
      </c>
      <c r="E58" s="309">
        <f t="shared" ca="1" si="19"/>
        <v>2.122275717583617E-2</v>
      </c>
      <c r="F58" s="309">
        <f t="shared" ca="1" si="19"/>
        <v>6.0971829851358551E-2</v>
      </c>
      <c r="G58" s="309">
        <f t="shared" ca="1" si="19"/>
        <v>9.3635946755561472E-2</v>
      </c>
      <c r="H58" s="309">
        <f t="shared" ca="1" si="19"/>
        <v>6.252926730739837E-2</v>
      </c>
      <c r="I58" s="310">
        <f t="shared" ca="1" si="19"/>
        <v>2.5755783377708268E-2</v>
      </c>
      <c r="J58" s="309">
        <f t="shared" ref="J58" ca="1" si="20">J12/J$23</f>
        <v>5.273996890355559E-2</v>
      </c>
    </row>
    <row r="59" spans="2:10" x14ac:dyDescent="0.25">
      <c r="B59" s="3" t="s">
        <v>39</v>
      </c>
      <c r="C59" s="309">
        <f t="shared" ref="C59:I59" ca="1" si="21">C13/C$23</f>
        <v>9.0940270106795399E-3</v>
      </c>
      <c r="D59" s="309">
        <f t="shared" ca="1" si="21"/>
        <v>5.6308552707292174E-2</v>
      </c>
      <c r="E59" s="309">
        <f t="shared" ca="1" si="21"/>
        <v>9.4303854739288137E-2</v>
      </c>
      <c r="F59" s="309">
        <f t="shared" ca="1" si="21"/>
        <v>6.6371069090897378E-2</v>
      </c>
      <c r="G59" s="309">
        <f t="shared" ca="1" si="21"/>
        <v>8.1993222698722626E-2</v>
      </c>
      <c r="H59" s="309">
        <f t="shared" ca="1" si="21"/>
        <v>5.0257675539553383E-2</v>
      </c>
      <c r="I59" s="310">
        <f t="shared" ca="1" si="21"/>
        <v>9.6651787422643007E-2</v>
      </c>
      <c r="J59" s="309">
        <f t="shared" ref="J59" ca="1" si="22">J13/J$23</f>
        <v>4.3678980226624031E-2</v>
      </c>
    </row>
    <row r="60" spans="2:10" x14ac:dyDescent="0.25">
      <c r="B60" s="3" t="s">
        <v>40</v>
      </c>
      <c r="C60" s="309">
        <f t="shared" ref="C60:I60" ca="1" si="23">C14/C$23</f>
        <v>3.5365897865793187E-2</v>
      </c>
      <c r="D60" s="309">
        <f t="shared" ca="1" si="23"/>
        <v>2.6084608489960735E-3</v>
      </c>
      <c r="E60" s="309">
        <f t="shared" ca="1" si="23"/>
        <v>0.1117656223562738</v>
      </c>
      <c r="F60" s="309">
        <f t="shared" ca="1" si="23"/>
        <v>1.1153639589587766E-2</v>
      </c>
      <c r="G60" s="309">
        <f t="shared" ca="1" si="23"/>
        <v>4.6131519102289402E-3</v>
      </c>
      <c r="H60" s="309">
        <f t="shared" ca="1" si="23"/>
        <v>7.2322773012425748E-2</v>
      </c>
      <c r="I60" s="310">
        <f t="shared" ca="1" si="23"/>
        <v>9.5809251251478919E-2</v>
      </c>
      <c r="J60" s="309">
        <f t="shared" ref="J60" ca="1" si="24">J14/J$23</f>
        <v>9.9816798932707451E-2</v>
      </c>
    </row>
    <row r="61" spans="2:10" x14ac:dyDescent="0.25">
      <c r="B61" s="3" t="s">
        <v>41</v>
      </c>
      <c r="C61" s="309">
        <f t="shared" ref="C61:I61" ca="1" si="25">C15/C$23</f>
        <v>9.3239747968143147E-2</v>
      </c>
      <c r="D61" s="309">
        <f t="shared" ca="1" si="25"/>
        <v>7.4389895808067361E-2</v>
      </c>
      <c r="E61" s="309">
        <f t="shared" ca="1" si="25"/>
        <v>5.6123123368968922E-2</v>
      </c>
      <c r="F61" s="309">
        <f t="shared" ca="1" si="25"/>
        <v>2.9359517172720343E-2</v>
      </c>
      <c r="G61" s="309">
        <f t="shared" ca="1" si="25"/>
        <v>9.3031332539071157E-2</v>
      </c>
      <c r="H61" s="309">
        <f t="shared" ca="1" si="25"/>
        <v>9.2776896703758299E-2</v>
      </c>
      <c r="I61" s="310">
        <f t="shared" ca="1" si="25"/>
        <v>6.3990406048345258E-2</v>
      </c>
      <c r="J61" s="309">
        <f t="shared" ref="J61" ca="1" si="26">J15/J$23</f>
        <v>7.880342978414101E-2</v>
      </c>
    </row>
    <row r="62" spans="2:10" x14ac:dyDescent="0.25">
      <c r="B62" s="3" t="s">
        <v>42</v>
      </c>
      <c r="C62" s="309">
        <f t="shared" ref="C62:G66" ca="1" si="27">C16/C$23</f>
        <v>9.1539343627463007E-2</v>
      </c>
      <c r="D62" s="309">
        <f t="shared" ca="1" si="27"/>
        <v>0.1079064755893178</v>
      </c>
      <c r="E62" s="309">
        <f t="shared" ca="1" si="27"/>
        <v>8.1705927058446495E-2</v>
      </c>
      <c r="F62" s="309">
        <f t="shared" ca="1" si="27"/>
        <v>1.2058063062185379E-2</v>
      </c>
      <c r="G62" s="309">
        <f t="shared" ca="1" si="27"/>
        <v>3.9413076591977216E-2</v>
      </c>
      <c r="H62" s="309">
        <f t="shared" ref="H62:H66" ca="1" si="28">H16/H$23</f>
        <v>6.0365870964870387E-2</v>
      </c>
      <c r="I62" s="310">
        <f t="shared" ref="I62:J66" ca="1" si="29">I16/I$23</f>
        <v>5.4814011770460067E-2</v>
      </c>
      <c r="J62" s="309">
        <f t="shared" ca="1" si="29"/>
        <v>9.0939309809181135E-2</v>
      </c>
    </row>
    <row r="63" spans="2:10" x14ac:dyDescent="0.25">
      <c r="B63" s="3" t="s">
        <v>43</v>
      </c>
      <c r="C63" s="309">
        <f t="shared" ca="1" si="27"/>
        <v>7.8879774856540838E-2</v>
      </c>
      <c r="D63" s="309">
        <f t="shared" ca="1" si="27"/>
        <v>4.4823700507384157E-2</v>
      </c>
      <c r="E63" s="309">
        <f t="shared" ca="1" si="27"/>
        <v>4.8601884268507554E-2</v>
      </c>
      <c r="F63" s="309">
        <f t="shared" ca="1" si="27"/>
        <v>8.7737532779966293E-2</v>
      </c>
      <c r="G63" s="309">
        <f t="shared" ca="1" si="27"/>
        <v>3.1176063320362317E-2</v>
      </c>
      <c r="H63" s="309">
        <f t="shared" ca="1" si="28"/>
        <v>4.7028835208729323E-2</v>
      </c>
      <c r="I63" s="310">
        <f t="shared" ca="1" si="29"/>
        <v>2.0466077823630507E-2</v>
      </c>
      <c r="J63" s="309">
        <f t="shared" ca="1" si="29"/>
        <v>2.6776329707164426E-2</v>
      </c>
    </row>
    <row r="64" spans="2:10" x14ac:dyDescent="0.25">
      <c r="B64" s="3" t="s">
        <v>44</v>
      </c>
      <c r="C64" s="309">
        <f t="shared" ca="1" si="27"/>
        <v>2.631096989548733E-2</v>
      </c>
      <c r="D64" s="309">
        <f t="shared" ca="1" si="27"/>
        <v>0.11163477085065963</v>
      </c>
      <c r="E64" s="309">
        <f t="shared" ca="1" si="27"/>
        <v>9.8205629614068049E-2</v>
      </c>
      <c r="F64" s="309">
        <f t="shared" ca="1" si="27"/>
        <v>3.213958458255685E-3</v>
      </c>
      <c r="G64" s="309">
        <f t="shared" ca="1" si="27"/>
        <v>2.2381306455082346E-3</v>
      </c>
      <c r="H64" s="309">
        <f t="shared" ca="1" si="28"/>
        <v>9.0002678316110862E-2</v>
      </c>
      <c r="I64" s="310">
        <f t="shared" ca="1" si="29"/>
        <v>6.0263062935919959E-2</v>
      </c>
      <c r="J64" s="309">
        <f t="shared" ca="1" si="29"/>
        <v>6.0907163932275091E-2</v>
      </c>
    </row>
    <row r="65" spans="2:10" x14ac:dyDescent="0.25">
      <c r="B65" s="3" t="s">
        <v>45</v>
      </c>
      <c r="C65" s="309">
        <f t="shared" ca="1" si="27"/>
        <v>6.0212825577481012E-2</v>
      </c>
      <c r="D65" s="309">
        <f t="shared" ca="1" si="27"/>
        <v>7.3999089413666966E-2</v>
      </c>
      <c r="E65" s="309">
        <f t="shared" ca="1" si="27"/>
        <v>0.10369608455756217</v>
      </c>
      <c r="F65" s="309">
        <f t="shared" ca="1" si="27"/>
        <v>3.5878679430268755E-2</v>
      </c>
      <c r="G65" s="309">
        <f t="shared" ca="1" si="27"/>
        <v>3.3314715107271319E-2</v>
      </c>
      <c r="H65" s="309">
        <f t="shared" ca="1" si="28"/>
        <v>0.11825141372644735</v>
      </c>
      <c r="I65" s="310">
        <f t="shared" ca="1" si="29"/>
        <v>3.5394897643055971E-2</v>
      </c>
      <c r="J65" s="309">
        <f t="shared" ca="1" si="29"/>
        <v>1.039621398230532E-2</v>
      </c>
    </row>
    <row r="66" spans="2:10" x14ac:dyDescent="0.25">
      <c r="B66" s="3" t="s">
        <v>46</v>
      </c>
      <c r="C66" s="309">
        <f t="shared" ca="1" si="27"/>
        <v>0.12625634488237777</v>
      </c>
      <c r="D66" s="309">
        <f t="shared" ca="1" si="27"/>
        <v>2.9761134624584344E-2</v>
      </c>
      <c r="E66" s="309">
        <f t="shared" ca="1" si="27"/>
        <v>4.0755068996927511E-2</v>
      </c>
      <c r="F66" s="309">
        <f t="shared" ca="1" si="27"/>
        <v>8.2845715464420433E-2</v>
      </c>
      <c r="G66" s="309">
        <f t="shared" ca="1" si="27"/>
        <v>1.2713779197599638E-2</v>
      </c>
      <c r="H66" s="309">
        <f t="shared" ca="1" si="28"/>
        <v>1.4788906409761869E-3</v>
      </c>
      <c r="I66" s="310">
        <f t="shared" ca="1" si="29"/>
        <v>7.8371110404618735E-2</v>
      </c>
      <c r="J66" s="309">
        <f t="shared" ca="1" si="29"/>
        <v>2.7494935106006906E-2</v>
      </c>
    </row>
    <row r="67" spans="2:10" x14ac:dyDescent="0.25">
      <c r="B67" s="3" t="s">
        <v>47</v>
      </c>
      <c r="C67" s="309">
        <f t="shared" ref="C67:E67" ca="1" si="30">(C21)/C$23</f>
        <v>3.2726065378212377E-2</v>
      </c>
      <c r="D67" s="309">
        <f t="shared" ca="1" si="30"/>
        <v>0.1090019029005299</v>
      </c>
      <c r="E67" s="309">
        <f t="shared" ca="1" si="30"/>
        <v>1.1489293848416737E-2</v>
      </c>
      <c r="F67" s="309">
        <f t="shared" ref="F67:I67" ca="1" si="31">(F21)/F$23</f>
        <v>3.3784183892684005E-2</v>
      </c>
      <c r="G67" s="309">
        <f t="shared" ca="1" si="31"/>
        <v>9.6141539633925854E-2</v>
      </c>
      <c r="H67" s="309">
        <f t="shared" ca="1" si="31"/>
        <v>8.6725709695925218E-2</v>
      </c>
      <c r="I67" s="310">
        <f t="shared" ca="1" si="31"/>
        <v>7.5544138110373596E-2</v>
      </c>
      <c r="J67" s="309">
        <f t="shared" ref="J67" ca="1" si="32">(J21)/J$23</f>
        <v>5.9614711737976278E-2</v>
      </c>
    </row>
    <row r="68" spans="2:10" x14ac:dyDescent="0.25">
      <c r="B68" s="47" t="s">
        <v>0</v>
      </c>
      <c r="C68" s="142">
        <f t="shared" ref="C68:H68" ca="1" si="33">SUM(C51:C67)</f>
        <v>1</v>
      </c>
      <c r="D68" s="142">
        <f t="shared" ca="1" si="33"/>
        <v>1</v>
      </c>
      <c r="E68" s="142">
        <f t="shared" ca="1" si="33"/>
        <v>1.0000000000000002</v>
      </c>
      <c r="F68" s="142">
        <f t="shared" ca="1" si="33"/>
        <v>1</v>
      </c>
      <c r="G68" s="142">
        <f t="shared" ca="1" si="33"/>
        <v>1</v>
      </c>
      <c r="H68" s="142">
        <f t="shared" ca="1" si="33"/>
        <v>1.0000000000000002</v>
      </c>
      <c r="I68" s="244">
        <f ca="1">SUM(I51:I67)</f>
        <v>1</v>
      </c>
      <c r="J68" s="142">
        <f ca="1">SUM(J51:J67)</f>
        <v>1</v>
      </c>
    </row>
    <row r="69" spans="2:10" x14ac:dyDescent="0.25">
      <c r="B69" s="37"/>
      <c r="C69" s="37"/>
      <c r="D69" s="37"/>
      <c r="E69" s="37"/>
      <c r="F69" s="37"/>
      <c r="G69" s="37"/>
      <c r="H69" s="37"/>
      <c r="I69" s="37"/>
    </row>
    <row r="70" spans="2:10" x14ac:dyDescent="0.25">
      <c r="B70" s="78" t="s">
        <v>80</v>
      </c>
      <c r="C70" s="6"/>
      <c r="D70" s="6"/>
      <c r="E70" s="6"/>
      <c r="F70" s="6"/>
      <c r="G70" s="6"/>
      <c r="H70" s="6"/>
      <c r="I70" s="6"/>
    </row>
    <row r="71" spans="2:10" x14ac:dyDescent="0.25">
      <c r="B71" s="17" t="s">
        <v>82</v>
      </c>
      <c r="C71" s="138">
        <v>1</v>
      </c>
      <c r="D71" s="285">
        <f t="shared" ref="D71:H71" ca="1" si="34">SUMPRODUCT(C51:C67,D32:D48)/SUMPRODUCT(C32:C48,C51:C67)</f>
        <v>1.0178614361288711</v>
      </c>
      <c r="E71" s="285">
        <f t="shared" ca="1" si="34"/>
        <v>1.0050980515125778</v>
      </c>
      <c r="F71" s="285">
        <f t="shared" ca="1" si="34"/>
        <v>2.205239720143144</v>
      </c>
      <c r="G71" s="285">
        <f t="shared" ca="1" si="34"/>
        <v>0.11116490353318036</v>
      </c>
      <c r="H71" s="285">
        <f t="shared" ca="1" si="34"/>
        <v>1.0457073644312163</v>
      </c>
      <c r="I71" s="311">
        <f ca="1">SUMPRODUCT(H51:H67,I32:I48)/SUMPRODUCT(H32:H48,H51:H67)</f>
        <v>1.1199401192062541</v>
      </c>
      <c r="J71" s="285">
        <f ca="1">SUMPRODUCT(I51:I67,J32:J48)/SUMPRODUCT(I32:I48,I51:I67)</f>
        <v>0.79796252414919011</v>
      </c>
    </row>
    <row r="72" spans="2:10" x14ac:dyDescent="0.25">
      <c r="B72" s="3" t="s">
        <v>83</v>
      </c>
      <c r="C72" s="139">
        <v>1</v>
      </c>
      <c r="D72" s="286">
        <f ca="1">SUMPRODUCT(D51:D67,D32:D48)/SUMPRODUCT(C32:C48,D51:D67)</f>
        <v>1.0285169242162067</v>
      </c>
      <c r="E72" s="286">
        <f t="shared" ref="E72:H72" ca="1" si="35">SUMPRODUCT(E51:E67,E32:E48)/SUMPRODUCT(D32:D48,E51:E67)</f>
        <v>1.0309830524112613</v>
      </c>
      <c r="F72" s="286">
        <f t="shared" ca="1" si="35"/>
        <v>8.2350164602976452</v>
      </c>
      <c r="G72" s="286">
        <f t="shared" ca="1" si="35"/>
        <v>0.68578910989387576</v>
      </c>
      <c r="H72" s="286">
        <f t="shared" ca="1" si="35"/>
        <v>1.0650450785418992</v>
      </c>
      <c r="I72" s="312">
        <f ca="1">SUMPRODUCT(I51:I67,I32:I48)/SUMPRODUCT(H32:H48,I51:I67)</f>
        <v>1.6687648028696433</v>
      </c>
      <c r="J72" s="286">
        <f ca="1">SUMPRODUCT(J51:J67,J32:J48)/SUMPRODUCT(I32:I48,J51:J67)</f>
        <v>0.73320157913392681</v>
      </c>
    </row>
    <row r="73" spans="2:10" x14ac:dyDescent="0.25">
      <c r="B73" s="3" t="s">
        <v>84</v>
      </c>
      <c r="C73" s="139">
        <v>1</v>
      </c>
      <c r="D73" s="286">
        <f ca="1">(D71*D72)^0.5</f>
        <v>1.0231753093021534</v>
      </c>
      <c r="E73" s="286">
        <f t="shared" ref="E73:H73" ca="1" si="36">(E71*E72)^0.5</f>
        <v>1.0179582786740569</v>
      </c>
      <c r="F73" s="286">
        <f t="shared" ca="1" si="36"/>
        <v>4.2614769029388109</v>
      </c>
      <c r="G73" s="286">
        <f t="shared" ca="1" si="36"/>
        <v>0.27610809521898905</v>
      </c>
      <c r="H73" s="286">
        <f t="shared" ca="1" si="36"/>
        <v>1.0553319298128372</v>
      </c>
      <c r="I73" s="312">
        <f ca="1">(I71*I72)^0.5</f>
        <v>1.3670832645647557</v>
      </c>
      <c r="J73" s="286">
        <f ca="1">(J71*J72)^0.5</f>
        <v>0.76489697528221434</v>
      </c>
    </row>
    <row r="74" spans="2:10" x14ac:dyDescent="0.25">
      <c r="B74" s="3" t="s">
        <v>128</v>
      </c>
      <c r="C74" s="139">
        <v>1</v>
      </c>
      <c r="D74" s="286">
        <f ca="1">C74*D73</f>
        <v>1.0231753093021534</v>
      </c>
      <c r="E74" s="286">
        <f t="shared" ref="E74:H74" ca="1" si="37">D74*E73</f>
        <v>1.0415497766390158</v>
      </c>
      <c r="F74" s="286">
        <f t="shared" ca="1" si="37"/>
        <v>4.4385403164082433</v>
      </c>
      <c r="G74" s="286">
        <f t="shared" ca="1" si="37"/>
        <v>1.2255169123161691</v>
      </c>
      <c r="H74" s="286">
        <f t="shared" ca="1" si="37"/>
        <v>1.2933271280928924</v>
      </c>
      <c r="I74" s="312">
        <f ca="1">H74*I73</f>
        <v>1.7680858724233914</v>
      </c>
      <c r="J74" s="286">
        <f ca="1">I74*J73</f>
        <v>1.3524035358558673</v>
      </c>
    </row>
    <row r="75" spans="2:10" x14ac:dyDescent="0.25">
      <c r="B75" s="4" t="s">
        <v>85</v>
      </c>
      <c r="C75" s="313">
        <f t="shared" ref="C75:H75" ca="1" si="38">C23/C74</f>
        <v>708428334.42854142</v>
      </c>
      <c r="D75" s="313">
        <f t="shared" ca="1" si="38"/>
        <v>859071766.59361184</v>
      </c>
      <c r="E75" s="313">
        <f t="shared" ca="1" si="38"/>
        <v>814916312.19399762</v>
      </c>
      <c r="F75" s="313">
        <f t="shared" ca="1" si="38"/>
        <v>183118704.14168602</v>
      </c>
      <c r="G75" s="313">
        <f t="shared" ca="1" si="38"/>
        <v>518650536.0685035</v>
      </c>
      <c r="H75" s="313">
        <f t="shared" ca="1" si="38"/>
        <v>632022995.41708302</v>
      </c>
      <c r="I75" s="314">
        <f ca="1">I23/I74</f>
        <v>537132442.78736997</v>
      </c>
      <c r="J75" s="313">
        <f ca="1">J23/J74</f>
        <v>727837347.21437109</v>
      </c>
    </row>
    <row r="76" spans="2:10" x14ac:dyDescent="0.25">
      <c r="B76" s="4" t="s">
        <v>115</v>
      </c>
      <c r="C76" s="140">
        <f ca="1">C75/$C$75</f>
        <v>1</v>
      </c>
      <c r="D76" s="315">
        <f ca="1">D75/$C$75</f>
        <v>1.2126445609866634</v>
      </c>
      <c r="E76" s="315">
        <f t="shared" ref="E76:H76" ca="1" si="39">E75/$C$75</f>
        <v>1.1503158083751062</v>
      </c>
      <c r="F76" s="315">
        <f t="shared" ca="1" si="39"/>
        <v>0.25848585557973197</v>
      </c>
      <c r="G76" s="315">
        <f t="shared" ca="1" si="39"/>
        <v>0.73211433092505607</v>
      </c>
      <c r="H76" s="315">
        <f t="shared" ca="1" si="39"/>
        <v>0.89214810405192035</v>
      </c>
      <c r="I76" s="316">
        <f ca="1">I75/$C$75</f>
        <v>0.7582029355455574</v>
      </c>
      <c r="J76" s="315">
        <f ca="1">J75/$C$75</f>
        <v>1.0273972847253294</v>
      </c>
    </row>
    <row r="77" spans="2:10" x14ac:dyDescent="0.25">
      <c r="B77" s="162" t="s">
        <v>86</v>
      </c>
      <c r="C77" s="87"/>
      <c r="D77" s="86">
        <f ca="1">LN(D76/C76)</f>
        <v>0.19280356227871054</v>
      </c>
      <c r="E77" s="86">
        <f ca="1">LN(E76/D76)</f>
        <v>-5.2767041625264591E-2</v>
      </c>
      <c r="F77" s="86">
        <f t="shared" ref="F77:H77" ca="1" si="40">LN(F76/E76)</f>
        <v>-1.4929508244772514</v>
      </c>
      <c r="G77" s="86">
        <f t="shared" ca="1" si="40"/>
        <v>1.0410957163949528</v>
      </c>
      <c r="H77" s="86">
        <f t="shared" ca="1" si="40"/>
        <v>0.19769546317693115</v>
      </c>
      <c r="I77" s="240">
        <f ca="1">LN(I76/H76)</f>
        <v>-0.16268107992564582</v>
      </c>
      <c r="J77" s="86">
        <f ca="1">LN(J76/I76)</f>
        <v>0.30383290036480698</v>
      </c>
    </row>
    <row r="80" spans="2:10" x14ac:dyDescent="0.25">
      <c r="D80" s="170"/>
    </row>
  </sheetData>
  <phoneticPr fontId="7" type="noConversion"/>
  <pageMargins left="0.75" right="0.75" top="1" bottom="1" header="0.4921259845" footer="0.4921259845"/>
  <pageSetup paperSize="9" scale="45" orientation="landscape" r:id="rId1"/>
  <headerFooter alignWithMargins="0"/>
  <rowBreaks count="1" manualBreakCount="1">
    <brk id="48" max="16383" man="1"/>
  </rowBreaks>
  <ignoredErrors>
    <ignoredError sqref="C23:H23 J23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9.9978637043366805E-2"/>
    <pageSetUpPr fitToPage="1"/>
  </sheetPr>
  <dimension ref="B1:K36"/>
  <sheetViews>
    <sheetView zoomScaleNormal="100" workbookViewId="0">
      <pane xSplit="2" ySplit="3" topLeftCell="C19" activePane="bottomRight" state="frozen"/>
      <selection pane="topRight" activeCell="C1" sqref="C1"/>
      <selection pane="bottomLeft" activeCell="A4" sqref="A4"/>
      <selection pane="bottomRight" activeCell="K36" sqref="K36"/>
    </sheetView>
  </sheetViews>
  <sheetFormatPr defaultColWidth="11.44140625" defaultRowHeight="13.2" x14ac:dyDescent="0.25"/>
  <cols>
    <col min="1" max="1" width="5.6640625" style="22" bestFit="1" customWidth="1"/>
    <col min="2" max="2" width="45.6640625" style="22" customWidth="1"/>
    <col min="3" max="6" width="14.44140625" style="22" bestFit="1" customWidth="1"/>
    <col min="7" max="7" width="15.33203125" style="22" bestFit="1" customWidth="1"/>
    <col min="8" max="8" width="14.5546875" style="22" bestFit="1" customWidth="1"/>
    <col min="9" max="9" width="14.44140625" style="22" bestFit="1" customWidth="1"/>
    <col min="10" max="10" width="14" style="22" customWidth="1"/>
    <col min="11" max="11" width="15.33203125" style="22" bestFit="1" customWidth="1"/>
    <col min="12" max="16384" width="11.44140625" style="22"/>
  </cols>
  <sheetData>
    <row r="1" spans="2:11" ht="27" customHeight="1" x14ac:dyDescent="0.25">
      <c r="B1" s="93" t="s">
        <v>58</v>
      </c>
      <c r="C1" s="188"/>
      <c r="D1" s="7"/>
      <c r="E1" s="7"/>
      <c r="F1" s="7"/>
      <c r="G1" s="7"/>
      <c r="H1" s="7"/>
      <c r="I1" s="7"/>
    </row>
    <row r="2" spans="2:11" x14ac:dyDescent="0.25">
      <c r="B2" s="28"/>
      <c r="C2" s="29"/>
      <c r="D2" s="29"/>
      <c r="E2" s="29"/>
      <c r="F2" s="29"/>
      <c r="G2" s="29"/>
      <c r="H2" s="29"/>
      <c r="I2" s="29"/>
    </row>
    <row r="3" spans="2:11" x14ac:dyDescent="0.25">
      <c r="B3" s="48" t="s">
        <v>56</v>
      </c>
      <c r="C3" s="49">
        <v>2013</v>
      </c>
      <c r="D3" s="49">
        <v>2014</v>
      </c>
      <c r="E3" s="49">
        <v>2015</v>
      </c>
      <c r="F3" s="49">
        <v>2016</v>
      </c>
      <c r="G3" s="49">
        <v>2017</v>
      </c>
      <c r="H3" s="49">
        <v>2018</v>
      </c>
      <c r="I3" s="49">
        <v>2019</v>
      </c>
      <c r="J3" s="49">
        <v>2020</v>
      </c>
    </row>
    <row r="4" spans="2:11" x14ac:dyDescent="0.25">
      <c r="B4" s="219" t="s">
        <v>27</v>
      </c>
      <c r="C4" s="317">
        <f ca="1">RAND()*100000000</f>
        <v>90158965.249820307</v>
      </c>
      <c r="D4" s="317">
        <f t="shared" ref="D4:J5" ca="1" si="0">RAND()*100000000</f>
        <v>93052183.896804035</v>
      </c>
      <c r="E4" s="317">
        <f t="shared" ca="1" si="0"/>
        <v>96044189.709257931</v>
      </c>
      <c r="F4" s="317">
        <f t="shared" ca="1" si="0"/>
        <v>514899.95013639377</v>
      </c>
      <c r="G4" s="317">
        <f t="shared" ca="1" si="0"/>
        <v>61376701.892283157</v>
      </c>
      <c r="H4" s="317">
        <f t="shared" ca="1" si="0"/>
        <v>65160500.544184193</v>
      </c>
      <c r="I4" s="317">
        <f t="shared" ca="1" si="0"/>
        <v>50637789.521107011</v>
      </c>
      <c r="J4" s="317">
        <f t="shared" ca="1" si="0"/>
        <v>64261888.912449874</v>
      </c>
    </row>
    <row r="5" spans="2:11" x14ac:dyDescent="0.25">
      <c r="B5" s="219" t="s">
        <v>155</v>
      </c>
      <c r="C5" s="317">
        <f ca="1">RAND()*100000000</f>
        <v>19226387.555109013</v>
      </c>
      <c r="D5" s="317">
        <f t="shared" ca="1" si="0"/>
        <v>73484606.065419063</v>
      </c>
      <c r="E5" s="317">
        <f t="shared" ca="1" si="0"/>
        <v>83939806.940146074</v>
      </c>
      <c r="F5" s="317">
        <f t="shared" ca="1" si="0"/>
        <v>25017998.19873587</v>
      </c>
      <c r="G5" s="317">
        <f t="shared" ca="1" si="0"/>
        <v>53956107.12535356</v>
      </c>
      <c r="H5" s="317">
        <f t="shared" ca="1" si="0"/>
        <v>17476690.602712054</v>
      </c>
      <c r="I5" s="317">
        <f t="shared" ca="1" si="0"/>
        <v>25309695.408714838</v>
      </c>
      <c r="J5" s="317">
        <f t="shared" ca="1" si="0"/>
        <v>56969061.674159206</v>
      </c>
    </row>
    <row r="6" spans="2:11" x14ac:dyDescent="0.25">
      <c r="B6" s="219" t="s">
        <v>28</v>
      </c>
      <c r="C6" s="317">
        <f ca="1">RAND()*10000000</f>
        <v>4131386.5297881323</v>
      </c>
      <c r="D6" s="317">
        <f t="shared" ref="D6:J6" ca="1" si="1">RAND()*10000000</f>
        <v>262913.98124525521</v>
      </c>
      <c r="E6" s="317">
        <f t="shared" ca="1" si="1"/>
        <v>9083316.2903275713</v>
      </c>
      <c r="F6" s="317">
        <f t="shared" ca="1" si="1"/>
        <v>6192273.2667234</v>
      </c>
      <c r="G6" s="317">
        <f t="shared" ca="1" si="1"/>
        <v>2362580.6124401838</v>
      </c>
      <c r="H6" s="317">
        <f t="shared" ca="1" si="1"/>
        <v>5943533.1784849409</v>
      </c>
      <c r="I6" s="317">
        <f t="shared" ca="1" si="1"/>
        <v>4033689.539272388</v>
      </c>
      <c r="J6" s="317">
        <f t="shared" ca="1" si="1"/>
        <v>4437542.8775327066</v>
      </c>
    </row>
    <row r="7" spans="2:11" x14ac:dyDescent="0.25">
      <c r="B7" s="220" t="s">
        <v>57</v>
      </c>
      <c r="C7" s="221">
        <f ca="1">SUM(C4:C6)</f>
        <v>113516739.33471745</v>
      </c>
      <c r="D7" s="221">
        <f t="shared" ref="D7:H7" ca="1" si="2">SUM(D4:D6)</f>
        <v>166799703.94346836</v>
      </c>
      <c r="E7" s="221">
        <f t="shared" ca="1" si="2"/>
        <v>189067312.93973157</v>
      </c>
      <c r="F7" s="221">
        <f t="shared" ca="1" si="2"/>
        <v>31725171.415595666</v>
      </c>
      <c r="G7" s="221">
        <f t="shared" ca="1" si="2"/>
        <v>117695389.6300769</v>
      </c>
      <c r="H7" s="221">
        <f t="shared" ca="1" si="2"/>
        <v>88580724.32538119</v>
      </c>
      <c r="I7" s="221">
        <f ca="1">SUM(I4:I6)</f>
        <v>79981174.469094232</v>
      </c>
      <c r="J7" s="221">
        <f ca="1">SUM(J4:J6)</f>
        <v>125668493.46414179</v>
      </c>
    </row>
    <row r="8" spans="2:11" x14ac:dyDescent="0.25">
      <c r="B8" s="199"/>
      <c r="C8" s="195"/>
      <c r="D8" s="195"/>
      <c r="E8" s="195"/>
      <c r="F8" s="195"/>
      <c r="G8" s="200"/>
      <c r="H8" s="200"/>
      <c r="I8" s="200"/>
      <c r="J8" s="195"/>
    </row>
    <row r="9" spans="2:11" x14ac:dyDescent="0.25">
      <c r="B9" s="48" t="s">
        <v>29</v>
      </c>
      <c r="C9" s="102"/>
      <c r="D9" s="103"/>
      <c r="E9" s="103"/>
      <c r="F9" s="103"/>
      <c r="G9" s="103"/>
      <c r="H9" s="103"/>
      <c r="I9" s="103"/>
    </row>
    <row r="10" spans="2:11" x14ac:dyDescent="0.25">
      <c r="B10" s="47" t="s">
        <v>48</v>
      </c>
      <c r="C10" s="317">
        <f ca="1">RAND()*100000000</f>
        <v>25264383.248249821</v>
      </c>
      <c r="D10" s="317">
        <f t="shared" ref="D10:J10" ca="1" si="3">RAND()*100000000</f>
        <v>63510399.523713157</v>
      </c>
      <c r="E10" s="317">
        <f t="shared" ca="1" si="3"/>
        <v>51729298.931595102</v>
      </c>
      <c r="F10" s="317">
        <f t="shared" ca="1" si="3"/>
        <v>29031725.76473083</v>
      </c>
      <c r="G10" s="317">
        <f t="shared" ca="1" si="3"/>
        <v>90006017.09126243</v>
      </c>
      <c r="H10" s="317">
        <f t="shared" ca="1" si="3"/>
        <v>34909248.620483235</v>
      </c>
      <c r="I10" s="317">
        <f t="shared" ca="1" si="3"/>
        <v>64962759.387693271</v>
      </c>
      <c r="J10" s="317">
        <f t="shared" ca="1" si="3"/>
        <v>14191848.172216825</v>
      </c>
      <c r="K10" s="191"/>
    </row>
    <row r="11" spans="2:11" x14ac:dyDescent="0.25">
      <c r="B11" s="47" t="s">
        <v>49</v>
      </c>
      <c r="C11" s="317">
        <f ca="1">RAND()*1000000000</f>
        <v>553243512.36222208</v>
      </c>
      <c r="D11" s="317">
        <f t="shared" ref="D11:J11" ca="1" si="4">RAND()*1000000000</f>
        <v>21153236.980587021</v>
      </c>
      <c r="E11" s="317">
        <f t="shared" ca="1" si="4"/>
        <v>945883777.18923938</v>
      </c>
      <c r="F11" s="317">
        <f t="shared" ca="1" si="4"/>
        <v>819838021.95665717</v>
      </c>
      <c r="G11" s="317">
        <f t="shared" ca="1" si="4"/>
        <v>757979298.84295285</v>
      </c>
      <c r="H11" s="317">
        <f t="shared" ca="1" si="4"/>
        <v>718174827.11330366</v>
      </c>
      <c r="I11" s="317">
        <f t="shared" ca="1" si="4"/>
        <v>862627352.45950162</v>
      </c>
      <c r="J11" s="317">
        <f t="shared" ca="1" si="4"/>
        <v>956192225.45662558</v>
      </c>
      <c r="K11" s="191"/>
    </row>
    <row r="12" spans="2:11" x14ac:dyDescent="0.25">
      <c r="B12" s="47" t="s">
        <v>50</v>
      </c>
      <c r="C12" s="317">
        <f t="shared" ref="C12:J12" ca="1" si="5">RAND()*100000000</f>
        <v>90453420.565431967</v>
      </c>
      <c r="D12" s="317">
        <f t="shared" ca="1" si="5"/>
        <v>82053098.616700217</v>
      </c>
      <c r="E12" s="317">
        <f t="shared" ca="1" si="5"/>
        <v>29743595.045479409</v>
      </c>
      <c r="F12" s="317">
        <f t="shared" ca="1" si="5"/>
        <v>20456892.567933362</v>
      </c>
      <c r="G12" s="317">
        <f t="shared" ca="1" si="5"/>
        <v>87059546.617176086</v>
      </c>
      <c r="H12" s="317">
        <f t="shared" ca="1" si="5"/>
        <v>66403307.46191261</v>
      </c>
      <c r="I12" s="317">
        <f t="shared" ca="1" si="5"/>
        <v>59151189.110074542</v>
      </c>
      <c r="J12" s="317">
        <f t="shared" ca="1" si="5"/>
        <v>28864073.293642577</v>
      </c>
      <c r="K12" s="191"/>
    </row>
    <row r="13" spans="2:11" x14ac:dyDescent="0.25">
      <c r="B13" s="23" t="s">
        <v>74</v>
      </c>
      <c r="C13" s="317">
        <f ca="1">RAND()*10000000</f>
        <v>8871589.2701337226</v>
      </c>
      <c r="D13" s="317">
        <f t="shared" ref="D13:J13" ca="1" si="6">RAND()*10000000</f>
        <v>9132601.0957431383</v>
      </c>
      <c r="E13" s="317">
        <f t="shared" ca="1" si="6"/>
        <v>749372.71989200974</v>
      </c>
      <c r="F13" s="317">
        <f t="shared" ca="1" si="6"/>
        <v>8183394.7193631111</v>
      </c>
      <c r="G13" s="317">
        <f t="shared" ca="1" si="6"/>
        <v>6111629.653501248</v>
      </c>
      <c r="H13" s="317">
        <f t="shared" ca="1" si="6"/>
        <v>8681794.0676694419</v>
      </c>
      <c r="I13" s="317">
        <f t="shared" ca="1" si="6"/>
        <v>6032802.6122214058</v>
      </c>
      <c r="J13" s="317">
        <f t="shared" ca="1" si="6"/>
        <v>8873865.789935559</v>
      </c>
      <c r="K13" s="191"/>
    </row>
    <row r="14" spans="2:11" x14ac:dyDescent="0.25">
      <c r="B14" s="35" t="s">
        <v>30</v>
      </c>
      <c r="C14" s="216">
        <f ca="1">SUM(C10:C13)</f>
        <v>677832905.44603753</v>
      </c>
      <c r="D14" s="216">
        <f ca="1">SUM(D10:D13)</f>
        <v>175849336.21674356</v>
      </c>
      <c r="E14" s="216">
        <f t="shared" ref="E14:H14" ca="1" si="7">SUM(E10:E13)</f>
        <v>1028106043.8862059</v>
      </c>
      <c r="F14" s="216">
        <f t="shared" ca="1" si="7"/>
        <v>877510035.0086844</v>
      </c>
      <c r="G14" s="217">
        <f ca="1">SUM(G10:G13)</f>
        <v>941156492.20489264</v>
      </c>
      <c r="H14" s="216">
        <f t="shared" ca="1" si="7"/>
        <v>828169177.26336896</v>
      </c>
      <c r="I14" s="216">
        <f ca="1">SUM(I10:I13)</f>
        <v>992774103.56949079</v>
      </c>
      <c r="J14" s="216">
        <f ca="1">SUM(J10:J13)</f>
        <v>1008122012.7124205</v>
      </c>
      <c r="K14" s="191"/>
    </row>
    <row r="15" spans="2:11" x14ac:dyDescent="0.25">
      <c r="B15" s="6"/>
      <c r="C15" s="101"/>
      <c r="D15" s="101"/>
      <c r="E15" s="101"/>
      <c r="F15" s="101"/>
      <c r="G15" s="200"/>
      <c r="H15" s="101"/>
      <c r="I15" s="101"/>
      <c r="K15" s="191"/>
    </row>
    <row r="16" spans="2:11" x14ac:dyDescent="0.25">
      <c r="B16" s="48" t="s">
        <v>160</v>
      </c>
      <c r="C16" s="102"/>
      <c r="D16" s="103"/>
      <c r="E16" s="103"/>
      <c r="F16" s="103"/>
      <c r="G16" s="201"/>
      <c r="H16" s="103"/>
      <c r="I16" s="103"/>
    </row>
    <row r="17" spans="2:10" x14ac:dyDescent="0.25">
      <c r="B17" s="218" t="s">
        <v>51</v>
      </c>
      <c r="C17" s="317">
        <f ca="1">RAND()*1000000000</f>
        <v>33107660.626706779</v>
      </c>
      <c r="D17" s="317">
        <f t="shared" ref="D17:J17" ca="1" si="8">RAND()*1000000000</f>
        <v>298383184.53182024</v>
      </c>
      <c r="E17" s="317">
        <f t="shared" ca="1" si="8"/>
        <v>288308988.05898607</v>
      </c>
      <c r="F17" s="317">
        <f t="shared" ca="1" si="8"/>
        <v>361111899.84283864</v>
      </c>
      <c r="G17" s="317">
        <f t="shared" ca="1" si="8"/>
        <v>110376853.64765804</v>
      </c>
      <c r="H17" s="317">
        <f t="shared" ca="1" si="8"/>
        <v>441070399.14420873</v>
      </c>
      <c r="I17" s="317">
        <f t="shared" ca="1" si="8"/>
        <v>863324218.53435075</v>
      </c>
      <c r="J17" s="317">
        <f t="shared" ca="1" si="8"/>
        <v>355433329.04834324</v>
      </c>
    </row>
    <row r="18" spans="2:10" x14ac:dyDescent="0.25">
      <c r="B18" s="218" t="s">
        <v>52</v>
      </c>
      <c r="C18" s="317">
        <f ca="1">RAND()*100000000</f>
        <v>8708048.5444604009</v>
      </c>
      <c r="D18" s="317">
        <f t="shared" ref="D18:J20" ca="1" si="9">RAND()*100000000</f>
        <v>99200115.428789943</v>
      </c>
      <c r="E18" s="317">
        <f t="shared" ca="1" si="9"/>
        <v>93562295.733307123</v>
      </c>
      <c r="F18" s="317">
        <f t="shared" ca="1" si="9"/>
        <v>49329502.23017408</v>
      </c>
      <c r="G18" s="317">
        <f t="shared" ca="1" si="9"/>
        <v>24880571.861881416</v>
      </c>
      <c r="H18" s="317">
        <f t="shared" ca="1" si="9"/>
        <v>64537395.962403446</v>
      </c>
      <c r="I18" s="317">
        <f t="shared" ca="1" si="9"/>
        <v>20374502.675994653</v>
      </c>
      <c r="J18" s="317">
        <f t="shared" ca="1" si="9"/>
        <v>26835666.647337865</v>
      </c>
    </row>
    <row r="19" spans="2:10" x14ac:dyDescent="0.25">
      <c r="B19" s="218" t="s">
        <v>53</v>
      </c>
      <c r="C19" s="318">
        <v>0</v>
      </c>
      <c r="D19" s="318">
        <v>0</v>
      </c>
      <c r="E19" s="317">
        <f t="shared" ca="1" si="9"/>
        <v>85875389.446072027</v>
      </c>
      <c r="F19" s="317">
        <f t="shared" ca="1" si="9"/>
        <v>11334996.93326786</v>
      </c>
      <c r="G19" s="317">
        <f t="shared" ca="1" si="9"/>
        <v>62757034.395939872</v>
      </c>
      <c r="H19" s="317">
        <f t="shared" ca="1" si="9"/>
        <v>31553786.665541828</v>
      </c>
      <c r="I19" s="317">
        <f t="shared" ca="1" si="9"/>
        <v>44425311.858059756</v>
      </c>
      <c r="J19" s="317">
        <f t="shared" ca="1" si="9"/>
        <v>60741349.407738812</v>
      </c>
    </row>
    <row r="20" spans="2:10" x14ac:dyDescent="0.25">
      <c r="B20" s="218" t="s">
        <v>54</v>
      </c>
      <c r="C20" s="317">
        <f ca="1">RAND()*100000000</f>
        <v>45177715.310861684</v>
      </c>
      <c r="D20" s="317">
        <f t="shared" ref="D20" ca="1" si="10">RAND()*100000000</f>
        <v>54906246.696838088</v>
      </c>
      <c r="E20" s="317">
        <f t="shared" ca="1" si="9"/>
        <v>65731837.343530931</v>
      </c>
      <c r="F20" s="317">
        <f t="shared" ca="1" si="9"/>
        <v>84026325.19132261</v>
      </c>
      <c r="G20" s="317">
        <f t="shared" ca="1" si="9"/>
        <v>83763497.848164245</v>
      </c>
      <c r="H20" s="317">
        <f t="shared" ca="1" si="9"/>
        <v>45153177.558251664</v>
      </c>
      <c r="I20" s="317">
        <f t="shared" ca="1" si="9"/>
        <v>56954138.903816938</v>
      </c>
      <c r="J20" s="317">
        <f t="shared" ca="1" si="9"/>
        <v>46509806.087541185</v>
      </c>
    </row>
    <row r="21" spans="2:10" x14ac:dyDescent="0.25">
      <c r="B21" s="43" t="s">
        <v>55</v>
      </c>
      <c r="C21" s="104">
        <f ca="1">SUM(C17:C20)</f>
        <v>86993424.482028872</v>
      </c>
      <c r="D21" s="104">
        <f ca="1">SUM(D17:D20)</f>
        <v>452489546.65744823</v>
      </c>
      <c r="E21" s="104">
        <f ca="1">SUM(E17:E20)</f>
        <v>533478510.58189619</v>
      </c>
      <c r="F21" s="104">
        <f t="shared" ref="F21:H21" ca="1" si="11">SUM(F17:F20)</f>
        <v>505802724.19760317</v>
      </c>
      <c r="G21" s="104">
        <f ca="1">SUM(G17:G20)</f>
        <v>281777957.75364357</v>
      </c>
      <c r="H21" s="104">
        <f t="shared" ca="1" si="11"/>
        <v>582314759.33040571</v>
      </c>
      <c r="I21" s="104">
        <f ca="1">SUM(I17:I20)</f>
        <v>985078171.97222209</v>
      </c>
      <c r="J21" s="104">
        <f ca="1">SUM(J17:J20)</f>
        <v>489520151.19096106</v>
      </c>
    </row>
    <row r="22" spans="2:10" x14ac:dyDescent="0.25">
      <c r="B22" s="9"/>
      <c r="C22" s="105"/>
      <c r="D22" s="105"/>
      <c r="E22" s="105"/>
      <c r="F22" s="105"/>
      <c r="G22" s="105"/>
      <c r="H22" s="105"/>
      <c r="I22" s="105"/>
    </row>
    <row r="23" spans="2:10" x14ac:dyDescent="0.25">
      <c r="B23" s="255" t="s">
        <v>58</v>
      </c>
      <c r="C23" s="256"/>
      <c r="D23" s="257"/>
      <c r="E23" s="257"/>
      <c r="F23" s="257"/>
      <c r="G23" s="257"/>
      <c r="H23" s="257"/>
      <c r="I23" s="257"/>
    </row>
    <row r="24" spans="2:10" s="161" customFormat="1" x14ac:dyDescent="0.25">
      <c r="B24" s="178" t="s">
        <v>58</v>
      </c>
      <c r="C24" s="319">
        <f ca="1">C7+C14-C21</f>
        <v>704356220.2987262</v>
      </c>
      <c r="D24" s="319">
        <f ca="1">D7+D14-D21</f>
        <v>-109840506.49723631</v>
      </c>
      <c r="E24" s="319">
        <f ca="1">E7+E14-E21</f>
        <v>683694846.24404132</v>
      </c>
      <c r="F24" s="319">
        <f t="shared" ref="F24:H24" ca="1" si="12">F7+F14-F21</f>
        <v>403432482.22667688</v>
      </c>
      <c r="G24" s="319">
        <f ca="1">G7+G14-G21</f>
        <v>777073924.08132601</v>
      </c>
      <c r="H24" s="319">
        <f t="shared" ca="1" si="12"/>
        <v>334435142.25834441</v>
      </c>
      <c r="I24" s="319">
        <f ca="1">I7+I14-I21</f>
        <v>87677106.066362977</v>
      </c>
      <c r="J24" s="319">
        <f ca="1">J7+J14-J21</f>
        <v>644270354.98560119</v>
      </c>
    </row>
    <row r="25" spans="2:10" s="161" customFormat="1" x14ac:dyDescent="0.25">
      <c r="B25" s="22"/>
      <c r="C25" s="22"/>
      <c r="D25" s="22"/>
      <c r="E25" s="22"/>
      <c r="F25" s="22"/>
      <c r="G25" s="22"/>
      <c r="H25" s="22"/>
      <c r="I25" s="22"/>
    </row>
    <row r="26" spans="2:10" x14ac:dyDescent="0.25">
      <c r="B26" s="78" t="s">
        <v>103</v>
      </c>
      <c r="J26" s="192"/>
    </row>
    <row r="27" spans="2:10" x14ac:dyDescent="0.25">
      <c r="B27" s="166" t="s">
        <v>104</v>
      </c>
      <c r="C27" s="167">
        <f>'Indicii prețurilor'!C45</f>
        <v>1</v>
      </c>
      <c r="D27" s="167">
        <f>'Indicii prețurilor'!D45</f>
        <v>1.0084</v>
      </c>
      <c r="E27" s="167">
        <f>'Indicii prețurilor'!E45</f>
        <v>1.0142487199999999</v>
      </c>
      <c r="F27" s="167">
        <f>'Indicii prețurilor'!F45</f>
        <v>1.0095831758879998</v>
      </c>
      <c r="G27" s="167">
        <f>'Indicii prețurilor'!G45</f>
        <v>1.0381543797656303</v>
      </c>
      <c r="H27" s="167">
        <f>'Indicii prețurilor'!H45</f>
        <v>1.0796805549562556</v>
      </c>
      <c r="I27" s="167">
        <f>'Indicii prețurilor'!I45</f>
        <v>1.1538546090817503</v>
      </c>
      <c r="J27" s="167">
        <f>'Indicii prețurilor'!J45</f>
        <v>1.2840094089861718</v>
      </c>
    </row>
    <row r="28" spans="2:10" x14ac:dyDescent="0.25">
      <c r="J28" s="6"/>
    </row>
    <row r="29" spans="2:10" x14ac:dyDescent="0.25">
      <c r="B29" s="78" t="s">
        <v>129</v>
      </c>
    </row>
    <row r="30" spans="2:10" x14ac:dyDescent="0.25">
      <c r="B30" s="166" t="s">
        <v>130</v>
      </c>
      <c r="C30" s="223">
        <v>1</v>
      </c>
      <c r="D30" s="167">
        <f ca="1">SUMPRODUCT(C7,D27)/SUMPRODUCT(C7,C27)</f>
        <v>1.0084</v>
      </c>
      <c r="E30" s="167">
        <f t="shared" ref="E30:J30" ca="1" si="13">SUMPRODUCT(D7,E27)/SUMPRODUCT(D7,D27)</f>
        <v>1.0057999999999998</v>
      </c>
      <c r="F30" s="167">
        <f t="shared" ca="1" si="13"/>
        <v>0.99539999999999995</v>
      </c>
      <c r="G30" s="167">
        <f t="shared" ca="1" si="13"/>
        <v>1.0283</v>
      </c>
      <c r="H30" s="167">
        <f t="shared" ca="1" si="13"/>
        <v>1.04</v>
      </c>
      <c r="I30" s="167">
        <f t="shared" ca="1" si="13"/>
        <v>1.0687</v>
      </c>
      <c r="J30" s="167">
        <f t="shared" ca="1" si="13"/>
        <v>1.1128</v>
      </c>
    </row>
    <row r="31" spans="2:10" x14ac:dyDescent="0.25">
      <c r="B31" s="166" t="s">
        <v>131</v>
      </c>
      <c r="C31" s="223">
        <v>1</v>
      </c>
      <c r="D31" s="223">
        <f ca="1">SUMPRODUCT(D7,D27)/SUMPRODUCT(D7,C27)</f>
        <v>1.0084</v>
      </c>
      <c r="E31" s="223">
        <f t="shared" ref="E31:J31" ca="1" si="14">SUMPRODUCT(E7,E27)/SUMPRODUCT(E7,D27)</f>
        <v>1.0057999999999998</v>
      </c>
      <c r="F31" s="223">
        <f t="shared" ca="1" si="14"/>
        <v>0.99539999999999995</v>
      </c>
      <c r="G31" s="223">
        <f t="shared" ca="1" si="14"/>
        <v>1.0283</v>
      </c>
      <c r="H31" s="223">
        <f t="shared" ca="1" si="14"/>
        <v>1.04</v>
      </c>
      <c r="I31" s="223">
        <f t="shared" ca="1" si="14"/>
        <v>1.0687</v>
      </c>
      <c r="J31" s="223">
        <f t="shared" ca="1" si="14"/>
        <v>1.1128</v>
      </c>
    </row>
    <row r="32" spans="2:10" x14ac:dyDescent="0.25">
      <c r="B32" s="166" t="s">
        <v>120</v>
      </c>
      <c r="C32" s="223">
        <v>1</v>
      </c>
      <c r="D32" s="223">
        <f ca="1">(D30*D31)^0.5</f>
        <v>1.0084</v>
      </c>
      <c r="E32" s="223">
        <f t="shared" ref="E32:I32" ca="1" si="15">(E30*E31)^0.5</f>
        <v>1.0057999999999998</v>
      </c>
      <c r="F32" s="223">
        <f t="shared" ca="1" si="15"/>
        <v>0.99539999999999995</v>
      </c>
      <c r="G32" s="223">
        <f t="shared" ca="1" si="15"/>
        <v>1.0283</v>
      </c>
      <c r="H32" s="223">
        <f t="shared" ca="1" si="15"/>
        <v>1.04</v>
      </c>
      <c r="I32" s="223">
        <f t="shared" ca="1" si="15"/>
        <v>1.0687</v>
      </c>
      <c r="J32" s="223">
        <f t="shared" ref="J32" ca="1" si="16">(J30*J31)^0.5</f>
        <v>1.1128</v>
      </c>
    </row>
    <row r="33" spans="2:10" x14ac:dyDescent="0.25">
      <c r="B33" s="166" t="s">
        <v>132</v>
      </c>
      <c r="C33" s="223">
        <v>1</v>
      </c>
      <c r="D33" s="223">
        <f ca="1">C33*D32</f>
        <v>1.0084</v>
      </c>
      <c r="E33" s="223">
        <f t="shared" ref="E33:J33" ca="1" si="17">D33*E32</f>
        <v>1.0142487199999997</v>
      </c>
      <c r="F33" s="223">
        <f t="shared" ca="1" si="17"/>
        <v>1.0095831758879996</v>
      </c>
      <c r="G33" s="223">
        <f t="shared" ca="1" si="17"/>
        <v>1.0381543797656301</v>
      </c>
      <c r="H33" s="223">
        <f t="shared" ca="1" si="17"/>
        <v>1.0796805549562554</v>
      </c>
      <c r="I33" s="223">
        <f t="shared" ca="1" si="17"/>
        <v>1.1538546090817501</v>
      </c>
      <c r="J33" s="223">
        <f t="shared" ca="1" si="17"/>
        <v>1.2840094089861716</v>
      </c>
    </row>
    <row r="34" spans="2:10" x14ac:dyDescent="0.25">
      <c r="B34" s="165"/>
    </row>
    <row r="35" spans="2:10" x14ac:dyDescent="0.25">
      <c r="B35" s="178" t="s">
        <v>107</v>
      </c>
      <c r="C35" s="320">
        <f ca="1">C7/C33</f>
        <v>113516739.33471745</v>
      </c>
      <c r="D35" s="320">
        <f t="shared" ref="D35:J35" ca="1" si="18">D7/D33</f>
        <v>165410257.77813205</v>
      </c>
      <c r="E35" s="320">
        <f t="shared" ca="1" si="18"/>
        <v>186411192.05921367</v>
      </c>
      <c r="F35" s="320">
        <f t="shared" ca="1" si="18"/>
        <v>31424029.414605826</v>
      </c>
      <c r="G35" s="320">
        <f t="shared" ca="1" si="18"/>
        <v>113369833.93225907</v>
      </c>
      <c r="H35" s="320">
        <f ca="1">H7/H33</f>
        <v>82043456.204479069</v>
      </c>
      <c r="I35" s="320">
        <f t="shared" ca="1" si="18"/>
        <v>69316509.930782452</v>
      </c>
      <c r="J35" s="320">
        <f t="shared" ca="1" si="18"/>
        <v>97871941.26822415</v>
      </c>
    </row>
    <row r="36" spans="2:10" x14ac:dyDescent="0.25">
      <c r="B36" s="43" t="s">
        <v>106</v>
      </c>
      <c r="C36" s="222">
        <f ca="1">C35/$C$35</f>
        <v>1</v>
      </c>
      <c r="D36" s="321">
        <f t="shared" ref="D36:J36" ca="1" si="19">D35/$C$35</f>
        <v>1.4571441951869359</v>
      </c>
      <c r="E36" s="321">
        <f t="shared" ca="1" si="19"/>
        <v>1.6421471683533682</v>
      </c>
      <c r="F36" s="321">
        <f t="shared" ca="1" si="19"/>
        <v>0.27682286858106786</v>
      </c>
      <c r="G36" s="321">
        <f t="shared" ca="1" si="19"/>
        <v>0.99870587013581125</v>
      </c>
      <c r="H36" s="321">
        <f t="shared" ca="1" si="19"/>
        <v>0.72274324196860773</v>
      </c>
      <c r="I36" s="321">
        <f t="shared" ca="1" si="19"/>
        <v>0.61062809183053235</v>
      </c>
      <c r="J36" s="321">
        <f t="shared" ca="1" si="19"/>
        <v>0.86218069547996112</v>
      </c>
    </row>
  </sheetData>
  <phoneticPr fontId="7" type="noConversion"/>
  <pageMargins left="0.75" right="0.75" top="1" bottom="1" header="0.4921259845" footer="0.4921259845"/>
  <pageSetup paperSize="9" fitToWidth="2" fitToHeight="2" orientation="landscape" r:id="rId1"/>
  <headerFooter alignWithMargins="0"/>
  <ignoredErrors>
    <ignoredError sqref="C7:J7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2" tint="-9.9978637043366805E-2"/>
    <pageSetUpPr fitToPage="1"/>
  </sheetPr>
  <dimension ref="B1:K20"/>
  <sheetViews>
    <sheetView zoomScale="85" zoomScaleNormal="100" workbookViewId="0">
      <pane xSplit="2" ySplit="3" topLeftCell="C7" activePane="bottomRight" state="frozen"/>
      <selection pane="topRight" activeCell="C1" sqref="C1"/>
      <selection pane="bottomLeft" activeCell="A4" sqref="A4"/>
      <selection pane="bottomRight" activeCell="G20" sqref="G20"/>
    </sheetView>
  </sheetViews>
  <sheetFormatPr defaultColWidth="11.44140625" defaultRowHeight="13.2" x14ac:dyDescent="0.25"/>
  <cols>
    <col min="1" max="1" width="3.6640625" style="22" customWidth="1"/>
    <col min="2" max="2" width="45.6640625" style="22" customWidth="1"/>
    <col min="3" max="5" width="12" style="22" bestFit="1" customWidth="1"/>
    <col min="6" max="6" width="13.6640625" style="22" bestFit="1" customWidth="1"/>
    <col min="7" max="7" width="15.6640625" style="22" bestFit="1" customWidth="1"/>
    <col min="8" max="8" width="14.33203125" style="22" customWidth="1"/>
    <col min="9" max="9" width="14.5546875" style="22" customWidth="1"/>
    <col min="10" max="10" width="12.109375" style="22" bestFit="1" customWidth="1"/>
    <col min="11" max="16384" width="11.44140625" style="22"/>
  </cols>
  <sheetData>
    <row r="1" spans="2:10" ht="27" customHeight="1" x14ac:dyDescent="0.25">
      <c r="B1" s="93" t="s">
        <v>6</v>
      </c>
      <c r="C1" s="7"/>
      <c r="D1" s="7"/>
      <c r="E1" s="7"/>
      <c r="F1" s="7"/>
      <c r="G1" s="7"/>
      <c r="H1" s="7"/>
      <c r="I1" s="7"/>
    </row>
    <row r="2" spans="2:10" x14ac:dyDescent="0.25">
      <c r="B2" s="28"/>
      <c r="C2" s="57"/>
      <c r="D2" s="29"/>
      <c r="E2" s="29"/>
      <c r="F2" s="57"/>
      <c r="G2" s="29"/>
      <c r="H2" s="29"/>
      <c r="I2" s="29"/>
    </row>
    <row r="3" spans="2:10" x14ac:dyDescent="0.25">
      <c r="B3" s="48" t="s">
        <v>134</v>
      </c>
      <c r="C3" s="85">
        <v>2013</v>
      </c>
      <c r="D3" s="85">
        <v>2014</v>
      </c>
      <c r="E3" s="85">
        <v>2015</v>
      </c>
      <c r="F3" s="85">
        <v>2016</v>
      </c>
      <c r="G3" s="85">
        <v>2017</v>
      </c>
      <c r="H3" s="85">
        <v>2018</v>
      </c>
      <c r="I3" s="85">
        <v>2019</v>
      </c>
      <c r="J3" s="85">
        <v>2020</v>
      </c>
    </row>
    <row r="4" spans="2:10" x14ac:dyDescent="0.25">
      <c r="B4" s="46" t="s">
        <v>60</v>
      </c>
      <c r="C4" s="322">
        <f ca="1">Outputuri!C15</f>
        <v>447772387.95189852</v>
      </c>
      <c r="D4" s="322">
        <f ca="1">Outputuri!D15</f>
        <v>333227042.21096283</v>
      </c>
      <c r="E4" s="322">
        <f ca="1">Outputuri!E15</f>
        <v>470401690.90325058</v>
      </c>
      <c r="F4" s="322">
        <f ca="1">Outputuri!F15</f>
        <v>304667667.50089079</v>
      </c>
      <c r="G4" s="322">
        <f ca="1">Outputuri!G15</f>
        <v>387864617.60351157</v>
      </c>
      <c r="H4" s="322">
        <f ca="1">Outputuri!H15</f>
        <v>223688258.91923729</v>
      </c>
      <c r="I4" s="322">
        <f ca="1">Outputuri!I15</f>
        <v>340834087.98452115</v>
      </c>
      <c r="J4" s="322">
        <f ca="1">Outputuri!J15</f>
        <v>432103971.06582159</v>
      </c>
    </row>
    <row r="5" spans="2:10" x14ac:dyDescent="0.25">
      <c r="B5" s="46" t="s">
        <v>61</v>
      </c>
      <c r="C5" s="294">
        <f ca="1">Muncă!C5</f>
        <v>832571063.20409977</v>
      </c>
      <c r="D5" s="294">
        <f ca="1">Muncă!D5</f>
        <v>674468708.97274721</v>
      </c>
      <c r="E5" s="294">
        <f ca="1">Muncă!E5</f>
        <v>354287407.81923163</v>
      </c>
      <c r="F5" s="294">
        <f ca="1">Muncă!F5</f>
        <v>539202904.63708067</v>
      </c>
      <c r="G5" s="294">
        <f ca="1">Muncă!G5</f>
        <v>183793236.86645865</v>
      </c>
      <c r="H5" s="294">
        <f ca="1">Muncă!H5</f>
        <v>434064929.98958623</v>
      </c>
      <c r="I5" s="323">
        <f ca="1">Muncă!I5</f>
        <v>697168237.08897531</v>
      </c>
      <c r="J5" s="323">
        <f ca="1">Muncă!J5</f>
        <v>34806320.263322197</v>
      </c>
    </row>
    <row r="6" spans="2:10" x14ac:dyDescent="0.25">
      <c r="B6" s="46" t="s">
        <v>62</v>
      </c>
      <c r="C6" s="294">
        <f ca="1">Materiale!C23</f>
        <v>708428334.42854142</v>
      </c>
      <c r="D6" s="294">
        <f ca="1">Materiale!D23</f>
        <v>878981020.49716616</v>
      </c>
      <c r="E6" s="294">
        <f ca="1">Materiale!E23</f>
        <v>848775902.94514871</v>
      </c>
      <c r="F6" s="294">
        <f ca="1">Materiale!F23</f>
        <v>812779751.02130663</v>
      </c>
      <c r="G6" s="294">
        <f ca="1">Materiale!G23</f>
        <v>635615003.53379834</v>
      </c>
      <c r="H6" s="294">
        <f ca="1">Materiale!H23</f>
        <v>817412485.55144334</v>
      </c>
      <c r="I6" s="323">
        <f ca="1">Materiale!I23</f>
        <v>949696283.71261442</v>
      </c>
      <c r="J6" s="323">
        <f ca="1">Materiale!J23</f>
        <v>984329801.90067005</v>
      </c>
    </row>
    <row r="7" spans="2:10" x14ac:dyDescent="0.25">
      <c r="B7" s="46" t="s">
        <v>25</v>
      </c>
      <c r="C7" s="294">
        <f ca="1">Materiale!C4</f>
        <v>479128.26473548886</v>
      </c>
      <c r="D7" s="294">
        <f ca="1">Materiale!D4</f>
        <v>5494267.5592440264</v>
      </c>
      <c r="E7" s="294">
        <f ca="1">Materiale!E4</f>
        <v>8061039.3443379262</v>
      </c>
      <c r="F7" s="294">
        <f ca="1">Materiale!F4</f>
        <v>8348319.2795329113</v>
      </c>
      <c r="G7" s="294">
        <f ca="1">Materiale!G4</f>
        <v>9182288.0414092392</v>
      </c>
      <c r="H7" s="294">
        <f ca="1">Materiale!H4</f>
        <v>1640733.430552107</v>
      </c>
      <c r="I7" s="323">
        <f ca="1">Materiale!I4</f>
        <v>281099.75641465781</v>
      </c>
      <c r="J7" s="323">
        <f ca="1">Materiale!J4</f>
        <v>3998980.3863401865</v>
      </c>
    </row>
    <row r="8" spans="2:10" x14ac:dyDescent="0.25">
      <c r="B8" s="3" t="s">
        <v>4</v>
      </c>
      <c r="C8" s="294">
        <f t="shared" ref="C8:I8" ca="1" si="0">C5+C6+C7</f>
        <v>1541478525.8973768</v>
      </c>
      <c r="D8" s="294">
        <f t="shared" ca="1" si="0"/>
        <v>1558943997.0291574</v>
      </c>
      <c r="E8" s="294">
        <f t="shared" ca="1" si="0"/>
        <v>1211124350.1087184</v>
      </c>
      <c r="F8" s="294">
        <f t="shared" ca="1" si="0"/>
        <v>1360330974.9379201</v>
      </c>
      <c r="G8" s="294">
        <f t="shared" ca="1" si="0"/>
        <v>828590528.44166625</v>
      </c>
      <c r="H8" s="294">
        <f t="shared" ca="1" si="0"/>
        <v>1253118148.9715815</v>
      </c>
      <c r="I8" s="323">
        <f t="shared" ca="1" si="0"/>
        <v>1647145620.5580044</v>
      </c>
      <c r="J8" s="323">
        <f t="shared" ref="J8" ca="1" si="1">J5+J6+J7</f>
        <v>1023135102.5503324</v>
      </c>
    </row>
    <row r="9" spans="2:10" x14ac:dyDescent="0.25">
      <c r="B9" s="3" t="s">
        <v>1</v>
      </c>
      <c r="C9" s="294">
        <f t="shared" ref="C9:I9" ca="1" si="2">C4-C5-C6</f>
        <v>-1093227009.6807427</v>
      </c>
      <c r="D9" s="294">
        <f t="shared" ca="1" si="2"/>
        <v>-1220222687.2589505</v>
      </c>
      <c r="E9" s="294">
        <f t="shared" ca="1" si="2"/>
        <v>-732661619.86112976</v>
      </c>
      <c r="F9" s="294">
        <f t="shared" ca="1" si="2"/>
        <v>-1047314988.1574965</v>
      </c>
      <c r="G9" s="294">
        <f t="shared" ca="1" si="2"/>
        <v>-431543622.79674542</v>
      </c>
      <c r="H9" s="294">
        <f t="shared" ca="1" si="2"/>
        <v>-1027789156.6217923</v>
      </c>
      <c r="I9" s="323">
        <f t="shared" ca="1" si="2"/>
        <v>-1306030432.8170686</v>
      </c>
      <c r="J9" s="323">
        <f ca="1">J4-J5-J6</f>
        <v>-587032151.09817064</v>
      </c>
    </row>
    <row r="10" spans="2:10" x14ac:dyDescent="0.25">
      <c r="B10" s="53" t="s">
        <v>2</v>
      </c>
      <c r="C10" s="294">
        <f ca="1">C9-C7</f>
        <v>-1093706137.9454782</v>
      </c>
      <c r="D10" s="294">
        <f t="shared" ref="D10:I10" ca="1" si="3">D9-D7</f>
        <v>-1225716954.8181944</v>
      </c>
      <c r="E10" s="294">
        <f t="shared" ca="1" si="3"/>
        <v>-740722659.2054677</v>
      </c>
      <c r="F10" s="294">
        <f t="shared" ca="1" si="3"/>
        <v>-1055663307.4370294</v>
      </c>
      <c r="G10" s="294">
        <f t="shared" ca="1" si="3"/>
        <v>-440725910.83815467</v>
      </c>
      <c r="H10" s="294">
        <f ca="1">H9-H7</f>
        <v>-1029429890.0523444</v>
      </c>
      <c r="I10" s="323">
        <f t="shared" ca="1" si="3"/>
        <v>-1306311532.5734832</v>
      </c>
      <c r="J10" s="323">
        <f ca="1">J9-J7</f>
        <v>-591031131.48451078</v>
      </c>
    </row>
    <row r="11" spans="2:10" x14ac:dyDescent="0.25">
      <c r="B11" s="89" t="s">
        <v>58</v>
      </c>
      <c r="C11" s="296">
        <f ca="1">'Capital angajat'!C24</f>
        <v>704356220.2987262</v>
      </c>
      <c r="D11" s="296">
        <f ca="1">'Capital angajat'!D24</f>
        <v>-109840506.49723631</v>
      </c>
      <c r="E11" s="296">
        <f ca="1">'Capital angajat'!E24</f>
        <v>683694846.24404132</v>
      </c>
      <c r="F11" s="296">
        <f ca="1">'Capital angajat'!F24</f>
        <v>403432482.22667688</v>
      </c>
      <c r="G11" s="296">
        <f ca="1">'Capital angajat'!G24</f>
        <v>777073924.08132601</v>
      </c>
      <c r="H11" s="296">
        <f ca="1">'Capital angajat'!H24</f>
        <v>334435142.25834441</v>
      </c>
      <c r="I11" s="296">
        <f ca="1">'Capital angajat'!I24</f>
        <v>87677106.066362977</v>
      </c>
      <c r="J11" s="296">
        <f ca="1">'Capital angajat'!J24</f>
        <v>644270354.98560119</v>
      </c>
    </row>
    <row r="12" spans="2:10" x14ac:dyDescent="0.25">
      <c r="B12" s="162" t="s">
        <v>63</v>
      </c>
      <c r="C12" s="276">
        <f ca="1">C9/C11</f>
        <v>-1.5520939237493943</v>
      </c>
      <c r="D12" s="276">
        <f t="shared" ref="D12:J12" ca="1" si="4">D9/D11</f>
        <v>11.109040973783678</v>
      </c>
      <c r="E12" s="276">
        <f t="shared" ca="1" si="4"/>
        <v>-1.0716208025935741</v>
      </c>
      <c r="F12" s="276">
        <f t="shared" ca="1" si="4"/>
        <v>-2.5960105700389313</v>
      </c>
      <c r="G12" s="276">
        <f t="shared" ca="1" si="4"/>
        <v>-0.55534436225861761</v>
      </c>
      <c r="H12" s="276">
        <f t="shared" ca="1" si="4"/>
        <v>-3.0732092018841906</v>
      </c>
      <c r="I12" s="276">
        <f t="shared" ca="1" si="4"/>
        <v>-14.895911731262338</v>
      </c>
      <c r="J12" s="276">
        <f t="shared" ca="1" si="4"/>
        <v>-0.91115809776982559</v>
      </c>
    </row>
    <row r="13" spans="2:10" x14ac:dyDescent="0.25">
      <c r="B13" s="24"/>
      <c r="C13" s="51"/>
      <c r="D13" s="51"/>
      <c r="E13" s="51"/>
      <c r="F13" s="51"/>
      <c r="G13" s="51"/>
      <c r="H13" s="51"/>
      <c r="I13" s="39"/>
    </row>
    <row r="14" spans="2:10" x14ac:dyDescent="0.25">
      <c r="B14" s="20" t="s">
        <v>133</v>
      </c>
      <c r="C14" s="58"/>
      <c r="D14" s="58"/>
      <c r="E14" s="58"/>
      <c r="F14" s="58"/>
      <c r="G14" s="58"/>
      <c r="H14" s="58"/>
      <c r="I14" s="58"/>
    </row>
    <row r="15" spans="2:10" x14ac:dyDescent="0.25">
      <c r="B15" s="166" t="s">
        <v>1</v>
      </c>
      <c r="C15" s="317">
        <f t="shared" ref="C15:I15" ca="1" si="5">C9</f>
        <v>-1093227009.6807427</v>
      </c>
      <c r="D15" s="317">
        <f t="shared" ca="1" si="5"/>
        <v>-1220222687.2589505</v>
      </c>
      <c r="E15" s="317">
        <f t="shared" ca="1" si="5"/>
        <v>-732661619.86112976</v>
      </c>
      <c r="F15" s="317">
        <f t="shared" ca="1" si="5"/>
        <v>-1047314988.1574965</v>
      </c>
      <c r="G15" s="317">
        <f t="shared" ca="1" si="5"/>
        <v>-431543622.79674542</v>
      </c>
      <c r="H15" s="317">
        <f ca="1">H9</f>
        <v>-1027789156.6217923</v>
      </c>
      <c r="I15" s="317">
        <f t="shared" ca="1" si="5"/>
        <v>-1306030432.8170686</v>
      </c>
      <c r="J15" s="317">
        <f ca="1">J9</f>
        <v>-587032151.09817064</v>
      </c>
    </row>
    <row r="16" spans="2:10" x14ac:dyDescent="0.25">
      <c r="B16" s="166" t="s">
        <v>2</v>
      </c>
      <c r="C16" s="324">
        <f t="shared" ref="C16:I16" ca="1" si="6">C15-C7</f>
        <v>-1093706137.9454782</v>
      </c>
      <c r="D16" s="324">
        <f t="shared" ca="1" si="6"/>
        <v>-1225716954.8181944</v>
      </c>
      <c r="E16" s="324">
        <f t="shared" ca="1" si="6"/>
        <v>-740722659.2054677</v>
      </c>
      <c r="F16" s="324">
        <f t="shared" ca="1" si="6"/>
        <v>-1055663307.4370294</v>
      </c>
      <c r="G16" s="324">
        <f t="shared" ca="1" si="6"/>
        <v>-440725910.83815467</v>
      </c>
      <c r="H16" s="324">
        <f ca="1">H15-H7</f>
        <v>-1029429890.0523444</v>
      </c>
      <c r="I16" s="324">
        <f t="shared" ca="1" si="6"/>
        <v>-1306311532.5734832</v>
      </c>
      <c r="J16" s="324">
        <f t="shared" ref="J16" ca="1" si="7">J15-J7</f>
        <v>-591031131.48451078</v>
      </c>
    </row>
    <row r="17" spans="2:11" x14ac:dyDescent="0.25">
      <c r="B17" s="166" t="s">
        <v>89</v>
      </c>
      <c r="C17" s="224">
        <v>0.13100000000000001</v>
      </c>
      <c r="D17" s="224">
        <v>0.13100000000000001</v>
      </c>
      <c r="E17" s="224">
        <v>0.13100000000000001</v>
      </c>
      <c r="F17" s="224">
        <v>0.1002</v>
      </c>
      <c r="G17" s="224">
        <v>0.1002</v>
      </c>
      <c r="H17" s="224">
        <v>0.1002</v>
      </c>
      <c r="I17" s="224">
        <v>0.1002</v>
      </c>
      <c r="J17" s="224">
        <v>8.4400000000000003E-2</v>
      </c>
      <c r="K17" s="195"/>
    </row>
    <row r="18" spans="2:11" x14ac:dyDescent="0.25">
      <c r="B18" s="166" t="s">
        <v>64</v>
      </c>
      <c r="C18" s="317">
        <f ca="1">C11*C17</f>
        <v>92270664.859133139</v>
      </c>
      <c r="D18" s="317">
        <f t="shared" ref="D18:F18" ca="1" si="8">D11*D17</f>
        <v>-14389106.351137957</v>
      </c>
      <c r="E18" s="317">
        <f t="shared" ca="1" si="8"/>
        <v>89564024.857969418</v>
      </c>
      <c r="F18" s="317">
        <f t="shared" ca="1" si="8"/>
        <v>40423934.719113022</v>
      </c>
      <c r="G18" s="317">
        <f ca="1">G11*G17</f>
        <v>77862807.192948863</v>
      </c>
      <c r="H18" s="317">
        <f ca="1">H11*H17</f>
        <v>33510401.25428611</v>
      </c>
      <c r="I18" s="317">
        <f ca="1">I11*I17</f>
        <v>8785246.0278495699</v>
      </c>
      <c r="J18" s="317">
        <f ca="1">J11*J17</f>
        <v>54376417.960784741</v>
      </c>
    </row>
    <row r="19" spans="2:11" s="161" customFormat="1" x14ac:dyDescent="0.25">
      <c r="B19" s="178" t="s">
        <v>65</v>
      </c>
      <c r="C19" s="317">
        <f ca="1">C16-C18</f>
        <v>-1185976802.8046114</v>
      </c>
      <c r="D19" s="317">
        <f t="shared" ref="D19:G19" ca="1" si="9">D16-D18</f>
        <v>-1211327848.4670565</v>
      </c>
      <c r="E19" s="317">
        <f t="shared" ca="1" si="9"/>
        <v>-830286684.0634371</v>
      </c>
      <c r="F19" s="317">
        <f t="shared" ca="1" si="9"/>
        <v>-1096087242.1561425</v>
      </c>
      <c r="G19" s="317">
        <f t="shared" ca="1" si="9"/>
        <v>-518588718.03110355</v>
      </c>
      <c r="H19" s="317">
        <f ca="1">H16-H18</f>
        <v>-1062940291.3066306</v>
      </c>
      <c r="I19" s="317">
        <f ca="1">I16-I18</f>
        <v>-1315096778.6013329</v>
      </c>
      <c r="J19" s="317">
        <f ca="1">J16-J18</f>
        <v>-645407549.44529557</v>
      </c>
    </row>
    <row r="20" spans="2:11" x14ac:dyDescent="0.25">
      <c r="B20" s="225" t="s">
        <v>156</v>
      </c>
      <c r="C20" s="226">
        <f>C17/$C$17</f>
        <v>1</v>
      </c>
      <c r="D20" s="226">
        <f t="shared" ref="D20:G20" si="10">D17/$C$17</f>
        <v>1</v>
      </c>
      <c r="E20" s="226">
        <f t="shared" si="10"/>
        <v>1</v>
      </c>
      <c r="F20" s="226">
        <f t="shared" si="10"/>
        <v>0.764885496183206</v>
      </c>
      <c r="G20" s="226">
        <f t="shared" si="10"/>
        <v>0.764885496183206</v>
      </c>
      <c r="H20" s="226">
        <f>H17/$C$17</f>
        <v>0.764885496183206</v>
      </c>
      <c r="I20" s="226">
        <f>I17/$C$17</f>
        <v>0.764885496183206</v>
      </c>
      <c r="J20" s="226">
        <f>J17/$C$17</f>
        <v>0.64427480916030533</v>
      </c>
    </row>
  </sheetData>
  <phoneticPr fontId="7" type="noConversion"/>
  <pageMargins left="0.75" right="0.75" top="1" bottom="1" header="0.4921259845" footer="0.4921259845"/>
  <pageSetup paperSize="9" scale="6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K55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21" sqref="C21"/>
    </sheetView>
  </sheetViews>
  <sheetFormatPr defaultColWidth="11.44140625" defaultRowHeight="13.2" x14ac:dyDescent="0.25"/>
  <cols>
    <col min="1" max="1" width="5.5546875" style="22" customWidth="1"/>
    <col min="2" max="2" width="56.21875" style="22" customWidth="1"/>
    <col min="3" max="3" width="18.5546875" style="22" customWidth="1"/>
    <col min="4" max="4" width="15" style="22" bestFit="1" customWidth="1"/>
    <col min="5" max="5" width="13.44140625" style="22" bestFit="1" customWidth="1"/>
    <col min="6" max="6" width="13.5546875" style="22" bestFit="1" customWidth="1"/>
    <col min="7" max="7" width="15.6640625" style="22" bestFit="1" customWidth="1"/>
    <col min="8" max="8" width="17.6640625" style="22" bestFit="1" customWidth="1"/>
    <col min="9" max="9" width="19.33203125" style="22" bestFit="1" customWidth="1"/>
    <col min="10" max="10" width="16.44140625" style="22" customWidth="1"/>
    <col min="11" max="16384" width="11.44140625" style="22"/>
  </cols>
  <sheetData>
    <row r="1" spans="2:10" ht="27" customHeight="1" x14ac:dyDescent="0.25">
      <c r="B1" s="93" t="s">
        <v>7</v>
      </c>
      <c r="C1" s="7"/>
      <c r="D1" s="7"/>
      <c r="E1" s="7"/>
      <c r="F1" s="7"/>
      <c r="G1" s="7"/>
      <c r="H1" s="7"/>
      <c r="I1" s="7"/>
    </row>
    <row r="2" spans="2:10" x14ac:dyDescent="0.25">
      <c r="B2" s="59"/>
      <c r="C2" s="29"/>
      <c r="D2" s="29"/>
      <c r="E2" s="29"/>
      <c r="F2" s="29"/>
      <c r="G2" s="29"/>
      <c r="H2" s="29"/>
      <c r="I2" s="29"/>
    </row>
    <row r="3" spans="2:10" x14ac:dyDescent="0.25">
      <c r="B3" s="48" t="s">
        <v>91</v>
      </c>
      <c r="C3" s="21">
        <v>2013</v>
      </c>
      <c r="D3" s="21">
        <v>2014</v>
      </c>
      <c r="E3" s="21">
        <v>2015</v>
      </c>
      <c r="F3" s="21">
        <v>2016</v>
      </c>
      <c r="G3" s="21">
        <v>2017</v>
      </c>
      <c r="H3" s="21">
        <v>2018</v>
      </c>
      <c r="I3" s="21">
        <v>2019</v>
      </c>
      <c r="J3" s="21">
        <v>2020</v>
      </c>
    </row>
    <row r="4" spans="2:10" x14ac:dyDescent="0.25">
      <c r="B4" s="46" t="s">
        <v>61</v>
      </c>
      <c r="C4" s="112">
        <f ca="1">'Costul Capitalului'!C5</f>
        <v>832571063.20409977</v>
      </c>
      <c r="D4" s="113">
        <f ca="1">'Costul Capitalului'!D5</f>
        <v>674468708.97274721</v>
      </c>
      <c r="E4" s="112">
        <f ca="1">'Costul Capitalului'!E5</f>
        <v>354287407.81923163</v>
      </c>
      <c r="F4" s="113">
        <f ca="1">'Costul Capitalului'!F5</f>
        <v>539202904.63708067</v>
      </c>
      <c r="G4" s="112">
        <f ca="1">'Costul Capitalului'!G5</f>
        <v>183793236.86645865</v>
      </c>
      <c r="H4" s="113">
        <f ca="1">'Costul Capitalului'!H5</f>
        <v>434064929.98958623</v>
      </c>
      <c r="I4" s="114">
        <f ca="1">'Costul Capitalului'!I5</f>
        <v>697168237.08897531</v>
      </c>
      <c r="J4" s="114">
        <f ca="1">'Costul Capitalului'!J5</f>
        <v>34806320.263322197</v>
      </c>
    </row>
    <row r="5" spans="2:10" x14ac:dyDescent="0.25">
      <c r="B5" s="17" t="s">
        <v>23</v>
      </c>
      <c r="C5" s="115">
        <f ca="1">'Costul Capitalului'!C6</f>
        <v>708428334.42854142</v>
      </c>
      <c r="D5" s="116">
        <f ca="1">'Costul Capitalului'!D6</f>
        <v>878981020.49716616</v>
      </c>
      <c r="E5" s="115">
        <f ca="1">'Costul Capitalului'!E6</f>
        <v>848775902.94514871</v>
      </c>
      <c r="F5" s="116">
        <f ca="1">'Costul Capitalului'!F6</f>
        <v>812779751.02130663</v>
      </c>
      <c r="G5" s="115">
        <f ca="1">'Costul Capitalului'!G6</f>
        <v>635615003.53379834</v>
      </c>
      <c r="H5" s="116">
        <f ca="1">'Costul Capitalului'!H6</f>
        <v>817412485.55144334</v>
      </c>
      <c r="I5" s="117">
        <f ca="1">'Costul Capitalului'!I6</f>
        <v>949696283.71261442</v>
      </c>
      <c r="J5" s="117">
        <f ca="1">'Costul Capitalului'!J6</f>
        <v>984329801.90067005</v>
      </c>
    </row>
    <row r="6" spans="2:10" x14ac:dyDescent="0.25">
      <c r="B6" s="163" t="s">
        <v>158</v>
      </c>
      <c r="C6" s="115">
        <f ca="1">'Costul Capitalului'!C7+'Costul Capitalului'!C18</f>
        <v>92749793.123868629</v>
      </c>
      <c r="D6" s="115">
        <f ca="1">'Costul Capitalului'!D7+'Costul Capitalului'!D18</f>
        <v>-8894838.7918939292</v>
      </c>
      <c r="E6" s="115">
        <f ca="1">'Costul Capitalului'!E7+'Costul Capitalului'!E18</f>
        <v>97625064.202307343</v>
      </c>
      <c r="F6" s="115">
        <f ca="1">'Costul Capitalului'!F7+'Costul Capitalului'!F18</f>
        <v>48772253.998645931</v>
      </c>
      <c r="G6" s="115">
        <f ca="1">'Costul Capitalului'!G7+'Costul Capitalului'!G18</f>
        <v>87045095.234358102</v>
      </c>
      <c r="H6" s="115">
        <f ca="1">'Costul Capitalului'!H7+'Costul Capitalului'!H18</f>
        <v>35151134.68483822</v>
      </c>
      <c r="I6" s="115">
        <f ca="1">'Costul Capitalului'!I7+'Costul Capitalului'!I18</f>
        <v>9066345.7842642274</v>
      </c>
      <c r="J6" s="115">
        <f ca="1">'Costul Capitalului'!J7+'Costul Capitalului'!J18</f>
        <v>58375398.347124927</v>
      </c>
    </row>
    <row r="7" spans="2:10" x14ac:dyDescent="0.25">
      <c r="B7" s="194" t="s">
        <v>73</v>
      </c>
      <c r="C7" s="115">
        <f t="shared" ref="C7:I7" ca="1" si="0">SUM(C4:C6)</f>
        <v>1633749190.75651</v>
      </c>
      <c r="D7" s="116">
        <f t="shared" ca="1" si="0"/>
        <v>1544554890.6780195</v>
      </c>
      <c r="E7" s="115">
        <f t="shared" ca="1" si="0"/>
        <v>1300688374.9666877</v>
      </c>
      <c r="F7" s="116">
        <f t="shared" ca="1" si="0"/>
        <v>1400754909.6570332</v>
      </c>
      <c r="G7" s="115">
        <f t="shared" ca="1" si="0"/>
        <v>906453335.63461506</v>
      </c>
      <c r="H7" s="116">
        <f ca="1">SUM(H4:H6)</f>
        <v>1286628550.2258677</v>
      </c>
      <c r="I7" s="117">
        <f t="shared" ca="1" si="0"/>
        <v>1655930866.5858541</v>
      </c>
      <c r="J7" s="117">
        <f t="shared" ref="J7" ca="1" si="1">SUM(J4:J6)</f>
        <v>1077511520.5111172</v>
      </c>
    </row>
    <row r="8" spans="2:10" x14ac:dyDescent="0.25">
      <c r="B8" s="95" t="s">
        <v>135</v>
      </c>
      <c r="C8" s="118">
        <f ca="1">'Costul Capitalului'!C4-C7</f>
        <v>-1185976802.8046114</v>
      </c>
      <c r="D8" s="119">
        <f ca="1">'Costul Capitalului'!D4-D7</f>
        <v>-1211327848.4670568</v>
      </c>
      <c r="E8" s="118">
        <f ca="1">'Costul Capitalului'!E4-E7</f>
        <v>-830286684.0634371</v>
      </c>
      <c r="F8" s="119">
        <f ca="1">'Costul Capitalului'!F4-F7</f>
        <v>-1096087242.1561425</v>
      </c>
      <c r="G8" s="118">
        <f ca="1">'Costul Capitalului'!G4-G7</f>
        <v>-518588718.03110349</v>
      </c>
      <c r="H8" s="119">
        <f ca="1">'Costul Capitalului'!H4-H7</f>
        <v>-1062940291.3066305</v>
      </c>
      <c r="I8" s="120">
        <f ca="1">'Costul Capitalului'!I4-I7</f>
        <v>-1315096778.6013329</v>
      </c>
      <c r="J8" s="120">
        <f ca="1">'Costul Capitalului'!J4-J7</f>
        <v>-645407549.44529557</v>
      </c>
    </row>
    <row r="9" spans="2:10" x14ac:dyDescent="0.25">
      <c r="B9" s="60"/>
      <c r="C9" s="121">
        <f ca="1">C8-'Costul Capitalului'!C19</f>
        <v>0</v>
      </c>
      <c r="D9" s="121">
        <f ca="1">D8-'Costul Capitalului'!D19</f>
        <v>0</v>
      </c>
      <c r="E9" s="121">
        <f ca="1">E8-'Costul Capitalului'!E19</f>
        <v>0</v>
      </c>
      <c r="F9" s="121">
        <f ca="1">F8-'Costul Capitalului'!F19</f>
        <v>0</v>
      </c>
      <c r="G9" s="121">
        <f ca="1">G8-'Costul Capitalului'!G19</f>
        <v>0</v>
      </c>
      <c r="H9" s="121">
        <f ca="1">H8-'Costul Capitalului'!H19</f>
        <v>0</v>
      </c>
      <c r="I9" s="121">
        <f ca="1">I8-'Costul Capitalului'!I19</f>
        <v>0</v>
      </c>
      <c r="J9" s="121">
        <f ca="1">J8-'Costul Capitalului'!J19</f>
        <v>0</v>
      </c>
    </row>
    <row r="10" spans="2:10" x14ac:dyDescent="0.25">
      <c r="B10" s="17" t="s">
        <v>92</v>
      </c>
      <c r="C10" s="62">
        <f ca="1">C4/C7</f>
        <v>0.50960763617491156</v>
      </c>
      <c r="D10" s="62">
        <f t="shared" ref="D10:I10" ca="1" si="2">D4/D7</f>
        <v>0.43667513083764409</v>
      </c>
      <c r="E10" s="62">
        <f t="shared" ca="1" si="2"/>
        <v>0.27238454239917798</v>
      </c>
      <c r="F10" s="62">
        <f t="shared" ca="1" si="2"/>
        <v>0.38493736550179319</v>
      </c>
      <c r="G10" s="62">
        <f t="shared" ca="1" si="2"/>
        <v>0.20276083681437784</v>
      </c>
      <c r="H10" s="62">
        <f t="shared" ca="1" si="2"/>
        <v>0.33736615739903025</v>
      </c>
      <c r="I10" s="63">
        <f t="shared" ca="1" si="2"/>
        <v>0.42101288837400247</v>
      </c>
      <c r="J10" s="63">
        <f t="shared" ref="J10" ca="1" si="3">J4/J7</f>
        <v>3.2302504057508202E-2</v>
      </c>
    </row>
    <row r="11" spans="2:10" x14ac:dyDescent="0.25">
      <c r="B11" s="3" t="s">
        <v>93</v>
      </c>
      <c r="C11" s="55">
        <f ca="1">C5/C7</f>
        <v>0.43362123050264689</v>
      </c>
      <c r="D11" s="55">
        <f t="shared" ref="D11:I11" ca="1" si="4">D5/D7</f>
        <v>0.5690837054753789</v>
      </c>
      <c r="E11" s="55">
        <f t="shared" ca="1" si="4"/>
        <v>0.65255899820499819</v>
      </c>
      <c r="F11" s="55">
        <f t="shared" ca="1" si="4"/>
        <v>0.5802440851128704</v>
      </c>
      <c r="G11" s="55">
        <f t="shared" ca="1" si="4"/>
        <v>0.70121094881161128</v>
      </c>
      <c r="H11" s="55">
        <f t="shared" ca="1" si="4"/>
        <v>0.63531349852911823</v>
      </c>
      <c r="I11" s="64">
        <f t="shared" ca="1" si="4"/>
        <v>0.57351203656869332</v>
      </c>
      <c r="J11" s="64">
        <f t="shared" ref="J11" ca="1" si="5">J5/J7</f>
        <v>0.91352137138520206</v>
      </c>
    </row>
    <row r="12" spans="2:10" x14ac:dyDescent="0.25">
      <c r="B12" s="23" t="s">
        <v>94</v>
      </c>
      <c r="C12" s="65">
        <f ca="1">C6/C7</f>
        <v>5.6771133322441429E-2</v>
      </c>
      <c r="D12" s="65">
        <f t="shared" ref="D12:I12" ca="1" si="6">D6/D7</f>
        <v>-5.7588363130230517E-3</v>
      </c>
      <c r="E12" s="65">
        <f t="shared" ca="1" si="6"/>
        <v>7.505645939582388E-2</v>
      </c>
      <c r="F12" s="65">
        <f t="shared" ca="1" si="6"/>
        <v>3.4818549385336468E-2</v>
      </c>
      <c r="G12" s="65">
        <f t="shared" ca="1" si="6"/>
        <v>9.6028214374010934E-2</v>
      </c>
      <c r="H12" s="65">
        <f t="shared" ca="1" si="6"/>
        <v>2.7320344071851535E-2</v>
      </c>
      <c r="I12" s="66">
        <f t="shared" ca="1" si="6"/>
        <v>5.475075057304133E-3</v>
      </c>
      <c r="J12" s="66">
        <f t="shared" ref="J12" ca="1" si="7">J6/J7</f>
        <v>5.417612455728972E-2</v>
      </c>
    </row>
    <row r="13" spans="2:10" x14ac:dyDescent="0.25">
      <c r="B13" s="17" t="s">
        <v>78</v>
      </c>
      <c r="C13" s="122">
        <f>Muncă!C11</f>
        <v>1</v>
      </c>
      <c r="D13" s="122">
        <f>Muncă!D11</f>
        <v>0.87438508972493589</v>
      </c>
      <c r="E13" s="122">
        <f>Muncă!E11</f>
        <v>0.85962724312339778</v>
      </c>
      <c r="F13" s="122">
        <f>Muncă!F11</f>
        <v>0.83974225732695906</v>
      </c>
      <c r="G13" s="122">
        <f>Muncă!G11</f>
        <v>0.81102334926903619</v>
      </c>
      <c r="H13" s="122">
        <f>Muncă!H11</f>
        <v>0.81078084944225037</v>
      </c>
      <c r="I13" s="123">
        <f>Muncă!I11</f>
        <v>0.80364442596826713</v>
      </c>
      <c r="J13" s="123">
        <f>Muncă!J11</f>
        <v>0.79851728677336664</v>
      </c>
    </row>
    <row r="14" spans="2:10" x14ac:dyDescent="0.25">
      <c r="B14" s="4" t="s">
        <v>95</v>
      </c>
      <c r="C14" s="124">
        <f ca="1">Materiale!C76</f>
        <v>1</v>
      </c>
      <c r="D14" s="124">
        <f ca="1">Materiale!D76</f>
        <v>1.2126445609866634</v>
      </c>
      <c r="E14" s="124">
        <f ca="1">Materiale!E76</f>
        <v>1.1503158083751062</v>
      </c>
      <c r="F14" s="124">
        <f ca="1">Materiale!F76</f>
        <v>0.25848585557973197</v>
      </c>
      <c r="G14" s="124">
        <f ca="1">Materiale!G76</f>
        <v>0.73211433092505607</v>
      </c>
      <c r="H14" s="124">
        <f ca="1">Materiale!H76</f>
        <v>0.89214810405192035</v>
      </c>
      <c r="I14" s="125">
        <f ca="1">Materiale!I76</f>
        <v>0.7582029355455574</v>
      </c>
      <c r="J14" s="125">
        <f ca="1">Materiale!J76</f>
        <v>1.0273972847253294</v>
      </c>
    </row>
    <row r="15" spans="2:10" x14ac:dyDescent="0.25">
      <c r="B15" s="4" t="s">
        <v>141</v>
      </c>
      <c r="C15" s="126">
        <f ca="1">'Capital angajat'!C36</f>
        <v>1</v>
      </c>
      <c r="D15" s="126">
        <f ca="1">'Capital angajat'!D36</f>
        <v>1.4571441951869359</v>
      </c>
      <c r="E15" s="126">
        <f ca="1">'Capital angajat'!E36</f>
        <v>1.6421471683533682</v>
      </c>
      <c r="F15" s="126">
        <f ca="1">'Capital angajat'!F36</f>
        <v>0.27682286858106786</v>
      </c>
      <c r="G15" s="126">
        <f ca="1">'Capital angajat'!G36</f>
        <v>0.99870587013581125</v>
      </c>
      <c r="H15" s="126">
        <f ca="1">'Capital angajat'!H36</f>
        <v>0.72274324196860773</v>
      </c>
      <c r="I15" s="126">
        <f ca="1">'Capital angajat'!I36</f>
        <v>0.61062809183053235</v>
      </c>
      <c r="J15" s="126">
        <f ca="1">'Capital angajat'!J36</f>
        <v>0.86218069547996112</v>
      </c>
    </row>
    <row r="16" spans="2:10" x14ac:dyDescent="0.25">
      <c r="B16" s="2" t="s">
        <v>96</v>
      </c>
      <c r="C16" s="127">
        <v>1</v>
      </c>
      <c r="D16" s="127">
        <f t="shared" ref="D16:J16" ca="1" si="8">SUMPRODUCT(D13:D15,C10:C12)/SUMPRODUCT(C13:C15,C10:C12)</f>
        <v>1.054145472753671</v>
      </c>
      <c r="E16" s="127">
        <f t="shared" ca="1" si="8"/>
        <v>0.95958723871824758</v>
      </c>
      <c r="F16" s="127">
        <f t="shared" ca="1" si="8"/>
        <v>0.37740781101353044</v>
      </c>
      <c r="G16" s="127">
        <f t="shared" ca="1" si="8"/>
        <v>1.5982957798742639</v>
      </c>
      <c r="H16" s="127">
        <f t="shared" ca="1" si="8"/>
        <v>1.1107231262532975</v>
      </c>
      <c r="I16" s="128">
        <f t="shared" ca="1" si="8"/>
        <v>0.89469711229329973</v>
      </c>
      <c r="J16" s="128">
        <f t="shared" ca="1" si="8"/>
        <v>1.1978102432576021</v>
      </c>
    </row>
    <row r="17" spans="1:11" x14ac:dyDescent="0.25">
      <c r="B17" s="3" t="s">
        <v>97</v>
      </c>
      <c r="C17" s="129">
        <v>1</v>
      </c>
      <c r="D17" s="129">
        <f t="shared" ref="D17:J17" ca="1" si="9">SUMPRODUCT(D13:D15,D10:D12)/SUMPRODUCT(C13:C15,D10:D12)</f>
        <v>1.0635270287444232</v>
      </c>
      <c r="E17" s="129">
        <f t="shared" ca="1" si="9"/>
        <v>0.97294895639700252</v>
      </c>
      <c r="F17" s="129">
        <f t="shared" ca="1" si="9"/>
        <v>0.45746244199075276</v>
      </c>
      <c r="G17" s="129">
        <f t="shared" ca="1" si="9"/>
        <v>2.0463069291833791</v>
      </c>
      <c r="H17" s="129">
        <f t="shared" ca="1" si="9"/>
        <v>1.1227781804138806</v>
      </c>
      <c r="I17" s="130">
        <f t="shared" ca="1" si="9"/>
        <v>0.90613662017419438</v>
      </c>
      <c r="J17" s="130">
        <f t="shared" ca="1" si="9"/>
        <v>1.3450654190845064</v>
      </c>
    </row>
    <row r="18" spans="1:11" x14ac:dyDescent="0.25">
      <c r="B18" s="3" t="s">
        <v>98</v>
      </c>
      <c r="C18" s="129">
        <v>1</v>
      </c>
      <c r="D18" s="129">
        <f t="shared" ref="D18:I18" ca="1" si="10">(D16*D17)^0.5</f>
        <v>1.058825860329307</v>
      </c>
      <c r="E18" s="129">
        <f t="shared" ca="1" si="10"/>
        <v>0.96624500127183077</v>
      </c>
      <c r="F18" s="129">
        <f t="shared" ca="1" si="10"/>
        <v>0.41551161097210526</v>
      </c>
      <c r="G18" s="129">
        <f t="shared" ca="1" si="10"/>
        <v>1.8084810558148678</v>
      </c>
      <c r="H18" s="129">
        <f t="shared" ca="1" si="10"/>
        <v>1.1167343867895778</v>
      </c>
      <c r="I18" s="130">
        <f t="shared" ca="1" si="10"/>
        <v>0.90039869914003223</v>
      </c>
      <c r="J18" s="130">
        <f t="shared" ref="J18" ca="1" si="11">(J16*J17)^0.5</f>
        <v>1.2693041939704608</v>
      </c>
    </row>
    <row r="19" spans="1:11" x14ac:dyDescent="0.25">
      <c r="B19" s="4" t="s">
        <v>136</v>
      </c>
      <c r="C19" s="131">
        <v>1</v>
      </c>
      <c r="D19" s="131">
        <f t="shared" ref="D19:J19" ca="1" si="12">C19*D18</f>
        <v>1.058825860329307</v>
      </c>
      <c r="E19" s="131">
        <f ca="1">D19*E18</f>
        <v>1.0230851947605386</v>
      </c>
      <c r="F19" s="131">
        <f t="shared" ca="1" si="12"/>
        <v>0.42510377743666145</v>
      </c>
      <c r="G19" s="131">
        <f t="shared" ca="1" si="12"/>
        <v>0.76879212824954213</v>
      </c>
      <c r="H19" s="131">
        <f t="shared" ca="1" si="12"/>
        <v>0.85853660590940695</v>
      </c>
      <c r="I19" s="132">
        <f t="shared" ca="1" si="12"/>
        <v>0.77302524312492849</v>
      </c>
      <c r="J19" s="132">
        <f t="shared" ca="1" si="12"/>
        <v>0.98120418314350688</v>
      </c>
    </row>
    <row r="20" spans="1:11" x14ac:dyDescent="0.25">
      <c r="B20" s="164" t="s">
        <v>100</v>
      </c>
      <c r="C20" s="106"/>
      <c r="D20" s="90">
        <f t="shared" ref="D20:J20" ca="1" si="13">LN(D19/C19)</f>
        <v>5.7160615259648793E-2</v>
      </c>
      <c r="E20" s="90">
        <f ca="1">LN(E19/D19)</f>
        <v>-3.433785242187589E-2</v>
      </c>
      <c r="F20" s="90">
        <f t="shared" ca="1" si="13"/>
        <v>-0.87824472049920599</v>
      </c>
      <c r="G20" s="90">
        <f t="shared" ca="1" si="13"/>
        <v>0.59248729727351912</v>
      </c>
      <c r="H20" s="90">
        <f t="shared" ca="1" si="13"/>
        <v>0.1104087002162277</v>
      </c>
      <c r="I20" s="91">
        <f t="shared" ca="1" si="13"/>
        <v>-0.10491761470845312</v>
      </c>
      <c r="J20" s="91">
        <f t="shared" ca="1" si="13"/>
        <v>0.23846887156667185</v>
      </c>
    </row>
    <row r="21" spans="1:11" x14ac:dyDescent="0.25">
      <c r="B21" s="9"/>
      <c r="C21" s="68"/>
      <c r="D21" s="68"/>
      <c r="E21" s="68"/>
      <c r="F21" s="68"/>
      <c r="G21" s="68"/>
      <c r="H21" s="68"/>
      <c r="I21" s="68"/>
    </row>
    <row r="22" spans="1:11" x14ac:dyDescent="0.25">
      <c r="B22" s="81" t="s">
        <v>137</v>
      </c>
      <c r="C22" s="69"/>
      <c r="D22" s="70"/>
      <c r="E22" s="70"/>
      <c r="F22" s="70"/>
      <c r="G22" s="70"/>
      <c r="H22" s="70"/>
      <c r="I22" s="70"/>
    </row>
    <row r="23" spans="1:11" x14ac:dyDescent="0.25">
      <c r="B23" s="175" t="s">
        <v>102</v>
      </c>
      <c r="C23" s="176">
        <v>2.5999999999999999E-2</v>
      </c>
      <c r="D23" s="176">
        <v>2.5999999999999999E-2</v>
      </c>
      <c r="E23" s="176">
        <v>2.5999999999999999E-2</v>
      </c>
      <c r="F23" s="176">
        <v>2.5999999999999999E-2</v>
      </c>
      <c r="G23" s="176">
        <v>3.5999999999999997E-2</v>
      </c>
      <c r="H23" s="176">
        <v>3.2000000000000001E-2</v>
      </c>
      <c r="I23" s="177">
        <v>2.9000000000000001E-2</v>
      </c>
      <c r="J23" s="177">
        <v>2.7E-2</v>
      </c>
      <c r="K23" s="177"/>
    </row>
    <row r="24" spans="1:11" x14ac:dyDescent="0.25">
      <c r="B24" s="15" t="s">
        <v>100</v>
      </c>
      <c r="C24" s="107"/>
      <c r="D24" s="71">
        <f ca="1">D20</f>
        <v>5.7160615259648793E-2</v>
      </c>
      <c r="E24" s="71">
        <f ca="1">E20</f>
        <v>-3.433785242187589E-2</v>
      </c>
      <c r="F24" s="71">
        <f t="shared" ref="F24:I24" ca="1" si="14">F20</f>
        <v>-0.87824472049920599</v>
      </c>
      <c r="G24" s="71">
        <f t="shared" ca="1" si="14"/>
        <v>0.59248729727351912</v>
      </c>
      <c r="H24" s="71">
        <f t="shared" ca="1" si="14"/>
        <v>0.1104087002162277</v>
      </c>
      <c r="I24" s="72">
        <f t="shared" ca="1" si="14"/>
        <v>-0.10491761470845312</v>
      </c>
      <c r="J24" s="72">
        <f ca="1">J20</f>
        <v>0.23846887156667185</v>
      </c>
    </row>
    <row r="25" spans="1:11" x14ac:dyDescent="0.25">
      <c r="B25" s="15" t="s">
        <v>99</v>
      </c>
      <c r="C25" s="71"/>
      <c r="D25" s="71">
        <f ca="1">Outputuri!D65</f>
        <v>1.0151440237461185</v>
      </c>
      <c r="E25" s="71">
        <f ca="1">Outputuri!E65</f>
        <v>0.10893153926746217</v>
      </c>
      <c r="F25" s="71">
        <f ca="1">Outputuri!F65</f>
        <v>-1.3425976782317874</v>
      </c>
      <c r="G25" s="71">
        <f ca="1">Outputuri!G65</f>
        <v>1.2443149305459835</v>
      </c>
      <c r="H25" s="71">
        <f ca="1">Outputuri!H65</f>
        <v>1.3674145527484209</v>
      </c>
      <c r="I25" s="72">
        <f ca="1">Outputuri!I65</f>
        <v>-1.6927656931437902</v>
      </c>
      <c r="J25" s="72">
        <f ca="1">Outputuri!J65</f>
        <v>-0.10006397659050154</v>
      </c>
    </row>
    <row r="26" spans="1:11" x14ac:dyDescent="0.25">
      <c r="B26" s="52" t="s">
        <v>101</v>
      </c>
      <c r="C26" s="96">
        <f>C25-C24</f>
        <v>0</v>
      </c>
      <c r="D26" s="182">
        <f ca="1">D25-D24</f>
        <v>0.95798340848646968</v>
      </c>
      <c r="E26" s="182">
        <f ca="1">E25-E24</f>
        <v>0.14326939168933805</v>
      </c>
      <c r="F26" s="182">
        <f ca="1">F25-F24</f>
        <v>-0.46435295773258145</v>
      </c>
      <c r="G26" s="182">
        <f t="shared" ref="G26:I26" ca="1" si="15">G25-G24</f>
        <v>0.6518276332724644</v>
      </c>
      <c r="H26" s="96">
        <f t="shared" ca="1" si="15"/>
        <v>1.2570058525321932</v>
      </c>
      <c r="I26" s="97">
        <f t="shared" ca="1" si="15"/>
        <v>-1.587848078435337</v>
      </c>
      <c r="J26" s="97">
        <f t="shared" ref="J26" ca="1" si="16">J25-J24</f>
        <v>-0.33853284815717338</v>
      </c>
    </row>
    <row r="27" spans="1:11" ht="14.4" thickBot="1" x14ac:dyDescent="0.3">
      <c r="B27" s="227" t="s">
        <v>3</v>
      </c>
      <c r="C27" s="108"/>
      <c r="D27" s="98">
        <f ca="1">D26-D23</f>
        <v>0.93198340848646966</v>
      </c>
      <c r="E27" s="98">
        <f t="shared" ref="E27:I27" ca="1" si="17">E26-E23</f>
        <v>0.11726939168933806</v>
      </c>
      <c r="F27" s="98">
        <f t="shared" ca="1" si="17"/>
        <v>-0.49035295773258147</v>
      </c>
      <c r="G27" s="98">
        <v>0.04</v>
      </c>
      <c r="H27" s="98">
        <f t="shared" ca="1" si="17"/>
        <v>1.2250058525321932</v>
      </c>
      <c r="I27" s="99">
        <f t="shared" ca="1" si="17"/>
        <v>-1.616848078435337</v>
      </c>
      <c r="J27" s="99">
        <f t="shared" ref="J27" ca="1" si="18">J26-J23</f>
        <v>-0.36553284815717341</v>
      </c>
    </row>
    <row r="28" spans="1:11" ht="14.4" thickBot="1" x14ac:dyDescent="0.3">
      <c r="B28" s="51"/>
      <c r="C28" s="73"/>
      <c r="D28" s="73"/>
      <c r="E28" s="73"/>
      <c r="F28" s="73"/>
      <c r="G28" s="73"/>
      <c r="H28" s="73"/>
      <c r="J28" s="228">
        <f>-0.0103</f>
        <v>-1.03E-2</v>
      </c>
    </row>
    <row r="29" spans="1:11" x14ac:dyDescent="0.25">
      <c r="B29"/>
      <c r="C29" s="54"/>
      <c r="D29" s="54"/>
      <c r="E29" s="54"/>
      <c r="F29" s="54"/>
      <c r="G29" s="54"/>
      <c r="H29" s="54"/>
      <c r="I29" s="54"/>
    </row>
    <row r="30" spans="1:11" x14ac:dyDescent="0.25">
      <c r="B30" s="48" t="s">
        <v>138</v>
      </c>
      <c r="C30" s="69"/>
      <c r="D30" s="70"/>
      <c r="E30" s="70"/>
      <c r="F30" s="70"/>
      <c r="G30" s="70"/>
      <c r="H30" s="70"/>
      <c r="I30" s="70"/>
    </row>
    <row r="31" spans="1:11" x14ac:dyDescent="0.25">
      <c r="A31" s="143"/>
      <c r="B31" s="144" t="s">
        <v>124</v>
      </c>
      <c r="C31" s="145">
        <f>'Indicii prețurilor'!C22/100-1</f>
        <v>1.9500000000000073E-2</v>
      </c>
      <c r="D31" s="145">
        <f>'Indicii prețurilor'!D22/100-1</f>
        <v>5.7000000000000384E-3</v>
      </c>
      <c r="E31" s="145">
        <f>'Indicii prețurilor'!E22/100-1</f>
        <v>-1.1200000000000099E-2</v>
      </c>
      <c r="F31" s="145">
        <f>'Indicii prețurilor'!F22/100-1</f>
        <v>2.9999999999996696E-4</v>
      </c>
      <c r="G31" s="145">
        <f>'Indicii prețurilor'!G22/100-1</f>
        <v>3.3800000000000052E-2</v>
      </c>
      <c r="H31" s="145">
        <f>'Indicii prețurilor'!H22/100-1</f>
        <v>8.010000000000006E-2</v>
      </c>
      <c r="I31" s="145">
        <f>'Indicii prețurilor'!I22/100-1</f>
        <v>0.12230000000000008</v>
      </c>
      <c r="J31" s="145">
        <f>'Indicii prețurilor'!J22/100-1</f>
        <v>0.12519999999999998</v>
      </c>
    </row>
    <row r="32" spans="1:11" x14ac:dyDescent="0.25">
      <c r="A32" s="146"/>
      <c r="B32" s="17" t="s">
        <v>92</v>
      </c>
      <c r="C32" s="82">
        <f ca="1">C10</f>
        <v>0.50960763617491156</v>
      </c>
      <c r="D32" s="82">
        <f t="shared" ref="D32:I32" ca="1" si="19">D10</f>
        <v>0.43667513083764409</v>
      </c>
      <c r="E32" s="82">
        <f t="shared" ca="1" si="19"/>
        <v>0.27238454239917798</v>
      </c>
      <c r="F32" s="82">
        <f t="shared" ca="1" si="19"/>
        <v>0.38493736550179319</v>
      </c>
      <c r="G32" s="82">
        <f t="shared" ca="1" si="19"/>
        <v>0.20276083681437784</v>
      </c>
      <c r="H32" s="82">
        <f t="shared" ca="1" si="19"/>
        <v>0.33736615739903025</v>
      </c>
      <c r="I32" s="82">
        <f t="shared" ca="1" si="19"/>
        <v>0.42101288837400247</v>
      </c>
      <c r="J32" s="82">
        <f t="shared" ref="J32" ca="1" si="20">J10</f>
        <v>3.2302504057508202E-2</v>
      </c>
    </row>
    <row r="33" spans="1:10" x14ac:dyDescent="0.25">
      <c r="A33" s="146"/>
      <c r="B33" s="3" t="s">
        <v>93</v>
      </c>
      <c r="C33" s="83">
        <f ca="1">C11</f>
        <v>0.43362123050264689</v>
      </c>
      <c r="D33" s="83">
        <f t="shared" ref="D33:I34" ca="1" si="21">D11</f>
        <v>0.5690837054753789</v>
      </c>
      <c r="E33" s="83">
        <f t="shared" ca="1" si="21"/>
        <v>0.65255899820499819</v>
      </c>
      <c r="F33" s="83">
        <f t="shared" ca="1" si="21"/>
        <v>0.5802440851128704</v>
      </c>
      <c r="G33" s="83">
        <f t="shared" ca="1" si="21"/>
        <v>0.70121094881161128</v>
      </c>
      <c r="H33" s="83">
        <f t="shared" ca="1" si="21"/>
        <v>0.63531349852911823</v>
      </c>
      <c r="I33" s="83">
        <f t="shared" ca="1" si="21"/>
        <v>0.57351203656869332</v>
      </c>
      <c r="J33" s="83">
        <f t="shared" ref="J33" ca="1" si="22">J11</f>
        <v>0.91352137138520206</v>
      </c>
    </row>
    <row r="34" spans="1:10" x14ac:dyDescent="0.25">
      <c r="A34" s="146"/>
      <c r="B34" s="23" t="s">
        <v>94</v>
      </c>
      <c r="C34" s="77">
        <f ca="1">C12</f>
        <v>5.6771133322441429E-2</v>
      </c>
      <c r="D34" s="77">
        <f t="shared" ca="1" si="21"/>
        <v>-5.7588363130230517E-3</v>
      </c>
      <c r="E34" s="77">
        <f t="shared" ca="1" si="21"/>
        <v>7.505645939582388E-2</v>
      </c>
      <c r="F34" s="77">
        <f t="shared" ca="1" si="21"/>
        <v>3.4818549385336468E-2</v>
      </c>
      <c r="G34" s="77">
        <f t="shared" ca="1" si="21"/>
        <v>9.6028214374010934E-2</v>
      </c>
      <c r="H34" s="77">
        <f t="shared" ca="1" si="21"/>
        <v>2.7320344071851535E-2</v>
      </c>
      <c r="I34" s="77">
        <f t="shared" ca="1" si="21"/>
        <v>5.475075057304133E-3</v>
      </c>
      <c r="J34" s="77">
        <f t="shared" ref="J34" ca="1" si="23">J12</f>
        <v>5.417612455728972E-2</v>
      </c>
    </row>
    <row r="35" spans="1:10" x14ac:dyDescent="0.25">
      <c r="A35" s="146"/>
      <c r="B35" s="17" t="s">
        <v>139</v>
      </c>
      <c r="C35" s="133">
        <f ca="1">Muncă!C9</f>
        <v>1</v>
      </c>
      <c r="D35" s="133">
        <f ca="1">Muncă!D9</f>
        <v>0.92648363004002576</v>
      </c>
      <c r="E35" s="133">
        <f ca="1">Muncă!E9</f>
        <v>0.4950216959035606</v>
      </c>
      <c r="F35" s="133">
        <f ca="1">Muncă!F9</f>
        <v>0.77123175368326746</v>
      </c>
      <c r="G35" s="133">
        <f ca="1">Muncă!G9</f>
        <v>0.27219168632304791</v>
      </c>
      <c r="H35" s="133">
        <f ca="1">Muncă!H9</f>
        <v>0.64302802932000414</v>
      </c>
      <c r="I35" s="133">
        <f ca="1">Muncă!I9</f>
        <v>1.0419631096084234</v>
      </c>
      <c r="J35" s="133">
        <f ca="1">Muncă!J9</f>
        <v>5.2354314435658231E-2</v>
      </c>
    </row>
    <row r="36" spans="1:10" x14ac:dyDescent="0.25">
      <c r="A36" s="146"/>
      <c r="B36" s="4" t="s">
        <v>140</v>
      </c>
      <c r="C36" s="133">
        <f>Materiale!C74</f>
        <v>1</v>
      </c>
      <c r="D36" s="133">
        <f ca="1">Materiale!D74</f>
        <v>1.0231753093021534</v>
      </c>
      <c r="E36" s="133">
        <f ca="1">Materiale!E74</f>
        <v>1.0415497766390158</v>
      </c>
      <c r="F36" s="133">
        <f ca="1">Materiale!F74</f>
        <v>4.4385403164082433</v>
      </c>
      <c r="G36" s="133">
        <f ca="1">Materiale!G74</f>
        <v>1.2255169123161691</v>
      </c>
      <c r="H36" s="133">
        <f ca="1">Materiale!H74</f>
        <v>1.2933271280928924</v>
      </c>
      <c r="I36" s="133">
        <f ca="1">Materiale!I74</f>
        <v>1.7680858724233914</v>
      </c>
      <c r="J36" s="133">
        <f ca="1">Materiale!J74</f>
        <v>1.3524035358558673</v>
      </c>
    </row>
    <row r="37" spans="1:10" x14ac:dyDescent="0.25">
      <c r="A37" s="146"/>
      <c r="B37" s="4" t="s">
        <v>90</v>
      </c>
      <c r="C37" s="133">
        <f>'Capital angajat'!C33</f>
        <v>1</v>
      </c>
      <c r="D37" s="133">
        <f ca="1">'Capital angajat'!D33</f>
        <v>1.0084</v>
      </c>
      <c r="E37" s="133">
        <f ca="1">'Capital angajat'!E33</f>
        <v>1.0142487199999997</v>
      </c>
      <c r="F37" s="133">
        <f ca="1">'Capital angajat'!F33</f>
        <v>1.0095831758879996</v>
      </c>
      <c r="G37" s="133">
        <f ca="1">'Capital angajat'!G33</f>
        <v>1.0381543797656301</v>
      </c>
      <c r="H37" s="133">
        <f ca="1">'Capital angajat'!H33</f>
        <v>1.0796805549562554</v>
      </c>
      <c r="I37" s="133">
        <f ca="1">'Capital angajat'!I33</f>
        <v>1.1538546090817501</v>
      </c>
      <c r="J37" s="133">
        <f ca="1">'Capital angajat'!J33</f>
        <v>1.2840094089861716</v>
      </c>
    </row>
    <row r="38" spans="1:10" x14ac:dyDescent="0.25">
      <c r="A38" s="146"/>
      <c r="B38" s="17" t="s">
        <v>130</v>
      </c>
      <c r="C38" s="136">
        <v>1</v>
      </c>
      <c r="D38" s="136">
        <f ca="1">SUMPRODUCT(D35:D37,C32:C34)/SUMPRODUCT(C35:C37,C32:C34)</f>
        <v>0.97306168014132499</v>
      </c>
      <c r="E38" s="136">
        <f t="shared" ref="E38:J38" ca="1" si="24">SUMPRODUCT(E35:E37,D32:D34)/SUMPRODUCT(D35:D37,D32:D34)</f>
        <v>0.81857394847592324</v>
      </c>
      <c r="F38" s="136">
        <f t="shared" ca="1" si="24"/>
        <v>3.5730206965720299</v>
      </c>
      <c r="G38" s="136">
        <f t="shared" ca="1" si="24"/>
        <v>0.29304660494126322</v>
      </c>
      <c r="H38" s="136">
        <f t="shared" ca="1" si="24"/>
        <v>1.1249502696904967</v>
      </c>
      <c r="I38" s="136">
        <f t="shared" ca="1" si="24"/>
        <v>1.4102928116670359</v>
      </c>
      <c r="J38" s="136">
        <f t="shared" ca="1" si="24"/>
        <v>0.55153039286999694</v>
      </c>
    </row>
    <row r="39" spans="1:10" x14ac:dyDescent="0.25">
      <c r="A39" s="146"/>
      <c r="B39" s="3" t="s">
        <v>142</v>
      </c>
      <c r="C39" s="133">
        <v>1</v>
      </c>
      <c r="D39" s="133">
        <f t="shared" ref="D39:J39" ca="1" si="25">SUMPRODUCT(D35:D37,D32:D34)/SUMPRODUCT(C35:C37,D32:D34)</f>
        <v>0.98103754619719774</v>
      </c>
      <c r="E39" s="133">
        <f t="shared" ca="1" si="25"/>
        <v>0.89445506515779549</v>
      </c>
      <c r="F39" s="133">
        <f t="shared" ca="1" si="25"/>
        <v>3.5020410342367478</v>
      </c>
      <c r="G39" s="133">
        <f t="shared" ca="1" si="25"/>
        <v>0.30134435435050372</v>
      </c>
      <c r="H39" s="133">
        <f t="shared" ca="1" si="25"/>
        <v>1.188392244675349</v>
      </c>
      <c r="I39" s="133">
        <f t="shared" ca="1" si="25"/>
        <v>1.432692866064065</v>
      </c>
      <c r="J39" s="133">
        <f t="shared" ca="1" si="25"/>
        <v>0.76354959429735203</v>
      </c>
    </row>
    <row r="40" spans="1:10" x14ac:dyDescent="0.25">
      <c r="A40" s="146"/>
      <c r="B40" s="3" t="s">
        <v>143</v>
      </c>
      <c r="C40" s="133">
        <v>1</v>
      </c>
      <c r="D40" s="133">
        <f ca="1">(D38*D39)^0.5</f>
        <v>0.97704147454668877</v>
      </c>
      <c r="E40" s="133">
        <f t="shared" ref="E40:I40" ca="1" si="26">(E38*E39)^0.5</f>
        <v>0.85567377803722944</v>
      </c>
      <c r="F40" s="133">
        <f t="shared" ca="1" si="26"/>
        <v>3.5373528373025525</v>
      </c>
      <c r="G40" s="133">
        <f t="shared" ca="1" si="26"/>
        <v>0.29716651890923396</v>
      </c>
      <c r="H40" s="133">
        <f t="shared" ca="1" si="26"/>
        <v>1.1562362112239992</v>
      </c>
      <c r="I40" s="133">
        <f t="shared" ca="1" si="26"/>
        <v>1.4214487153382616</v>
      </c>
      <c r="J40" s="133">
        <f t="shared" ref="J40" ca="1" si="27">(J38*J39)^0.5</f>
        <v>0.64893821564039922</v>
      </c>
    </row>
    <row r="41" spans="1:10" x14ac:dyDescent="0.25">
      <c r="A41" s="146"/>
      <c r="B41" s="23" t="s">
        <v>121</v>
      </c>
      <c r="C41" s="137">
        <v>1</v>
      </c>
      <c r="D41" s="137">
        <f ca="1">C41*D40</f>
        <v>0.97704147454668877</v>
      </c>
      <c r="E41" s="137">
        <f t="shared" ref="E41:J41" ca="1" si="28">D41*E40</f>
        <v>0.83602876982443075</v>
      </c>
      <c r="F41" s="137">
        <f t="shared" ca="1" si="28"/>
        <v>2.9573287410050129</v>
      </c>
      <c r="G41" s="137">
        <f t="shared" ca="1" si="28"/>
        <v>0.87881908723468716</v>
      </c>
      <c r="H41" s="137">
        <f t="shared" ca="1" si="28"/>
        <v>1.016122451775568</v>
      </c>
      <c r="I41" s="137">
        <f t="shared" ca="1" si="28"/>
        <v>1.4443659537027458</v>
      </c>
      <c r="J41" s="137">
        <f t="shared" ca="1" si="28"/>
        <v>0.93730426472760331</v>
      </c>
    </row>
    <row r="42" spans="1:10" x14ac:dyDescent="0.25">
      <c r="A42" s="146"/>
      <c r="B42" s="45" t="s">
        <v>144</v>
      </c>
      <c r="C42" s="75"/>
      <c r="D42" s="67">
        <f t="shared" ref="D42:H42" ca="1" si="29">LN(D41/C41)</f>
        <v>-2.3226176922570896E-2</v>
      </c>
      <c r="E42" s="67">
        <f t="shared" ca="1" si="29"/>
        <v>-0.15586607590141416</v>
      </c>
      <c r="F42" s="67">
        <f t="shared" ca="1" si="29"/>
        <v>1.263378661341491</v>
      </c>
      <c r="G42" s="67">
        <f t="shared" ca="1" si="29"/>
        <v>-1.2134626275679248</v>
      </c>
      <c r="H42" s="67">
        <f t="shared" ca="1" si="29"/>
        <v>0.14517008434549705</v>
      </c>
      <c r="I42" s="67">
        <f ca="1">LN(I41/H41)</f>
        <v>0.35167657360952886</v>
      </c>
      <c r="J42" s="67">
        <f ca="1">LN(J41/I41)</f>
        <v>-0.43241776613120886</v>
      </c>
    </row>
    <row r="43" spans="1:10" ht="14.4" thickBot="1" x14ac:dyDescent="0.3">
      <c r="A43" s="50"/>
      <c r="B43" s="229" t="s">
        <v>145</v>
      </c>
      <c r="C43" s="147"/>
      <c r="D43" s="148">
        <f t="shared" ref="D43:H43" ca="1" si="30">D31-D42</f>
        <v>2.8926176922570934E-2</v>
      </c>
      <c r="E43" s="148">
        <f t="shared" ca="1" si="30"/>
        <v>0.14466607590141406</v>
      </c>
      <c r="F43" s="148">
        <f t="shared" ca="1" si="30"/>
        <v>-1.263078661341491</v>
      </c>
      <c r="G43" s="148">
        <f t="shared" ca="1" si="30"/>
        <v>1.2472626275679248</v>
      </c>
      <c r="H43" s="148">
        <f t="shared" ca="1" si="30"/>
        <v>-6.5070084345496992E-2</v>
      </c>
      <c r="I43" s="148">
        <f ca="1">I31-I42</f>
        <v>-0.22937657360952879</v>
      </c>
      <c r="J43" s="148">
        <f ca="1">J31-J42</f>
        <v>0.55761776613120884</v>
      </c>
    </row>
    <row r="44" spans="1:10" ht="14.4" thickBot="1" x14ac:dyDescent="0.3">
      <c r="B44" s="9"/>
      <c r="C44" s="73"/>
      <c r="D44" s="73"/>
      <c r="E44" s="73"/>
      <c r="F44" s="73"/>
      <c r="G44" s="73"/>
      <c r="H44" s="73"/>
      <c r="J44" s="228">
        <v>2.855380715411901E-3</v>
      </c>
    </row>
    <row r="45" spans="1:10" x14ac:dyDescent="0.25">
      <c r="B45" s="78" t="s">
        <v>146</v>
      </c>
      <c r="C45" s="54"/>
      <c r="D45" s="54"/>
      <c r="E45" s="54"/>
      <c r="F45" s="54"/>
      <c r="G45" s="54"/>
      <c r="H45" s="54"/>
      <c r="I45" s="54"/>
    </row>
    <row r="46" spans="1:10" x14ac:dyDescent="0.25">
      <c r="B46" s="14" t="s">
        <v>123</v>
      </c>
      <c r="C46" s="134">
        <f>'Indicii prețurilor'!C43</f>
        <v>1</v>
      </c>
      <c r="D46" s="134">
        <f>'Indicii prețurilor'!D43</f>
        <v>1.0083</v>
      </c>
      <c r="E46" s="134">
        <f>'Indicii prețurilor'!E43</f>
        <v>0.99892280999999994</v>
      </c>
      <c r="F46" s="134">
        <f>'Indicii prețurilor'!F43</f>
        <v>0.99352862682599996</v>
      </c>
      <c r="G46" s="134">
        <f>'Indicii prețurilor'!G43</f>
        <v>1.0265137772366231</v>
      </c>
      <c r="H46" s="134">
        <f>'Indicii prețurilor'!H43</f>
        <v>1.0600807777522605</v>
      </c>
      <c r="I46" s="258">
        <f>'Indicii prețurilor'!I43</f>
        <v>1.102908041173452</v>
      </c>
      <c r="J46" s="135">
        <f>'Indicii prețurilor'!J43</f>
        <v>1.1256279468216253</v>
      </c>
    </row>
    <row r="47" spans="1:10" x14ac:dyDescent="0.25">
      <c r="B47" s="40" t="s">
        <v>147</v>
      </c>
      <c r="C47" s="109"/>
      <c r="D47" s="76">
        <f>D46/C46-1</f>
        <v>8.2999999999999741E-3</v>
      </c>
      <c r="E47" s="76">
        <f>E46/D46-1</f>
        <v>-9.300000000000086E-3</v>
      </c>
      <c r="F47" s="76">
        <f t="shared" ref="F47:H47" si="31">F46/E46-1</f>
        <v>-5.3999999999999604E-3</v>
      </c>
      <c r="G47" s="76">
        <f t="shared" si="31"/>
        <v>3.3199999999999896E-2</v>
      </c>
      <c r="H47" s="76">
        <f t="shared" si="31"/>
        <v>3.2699999999999951E-2</v>
      </c>
      <c r="I47" s="259">
        <f>I46/H46-1</f>
        <v>4.0400000000000214E-2</v>
      </c>
      <c r="J47" s="230">
        <f>J46/I46-1</f>
        <v>2.0600000000000174E-2</v>
      </c>
    </row>
    <row r="48" spans="1:10" x14ac:dyDescent="0.25">
      <c r="B48" s="178" t="s">
        <v>150</v>
      </c>
      <c r="C48" s="110"/>
      <c r="D48" s="79">
        <f t="shared" ref="D48:J48" si="32">D47-$J$28</f>
        <v>1.8599999999999974E-2</v>
      </c>
      <c r="E48" s="79">
        <f t="shared" si="32"/>
        <v>9.9999999999991415E-4</v>
      </c>
      <c r="F48" s="79">
        <f t="shared" si="32"/>
        <v>4.9000000000000397E-3</v>
      </c>
      <c r="G48" s="79">
        <f t="shared" si="32"/>
        <v>4.34999999999999E-2</v>
      </c>
      <c r="H48" s="79">
        <f t="shared" si="32"/>
        <v>4.2999999999999955E-2</v>
      </c>
      <c r="I48" s="260">
        <f t="shared" si="32"/>
        <v>5.0700000000000217E-2</v>
      </c>
      <c r="J48" s="80">
        <f t="shared" si="32"/>
        <v>3.0900000000000174E-2</v>
      </c>
    </row>
    <row r="49" spans="2:10" x14ac:dyDescent="0.25">
      <c r="B49" s="16" t="s">
        <v>148</v>
      </c>
      <c r="C49" s="111"/>
      <c r="D49" s="56">
        <f t="shared" ref="D49:H49" ca="1" si="33">D47-(D27+D43)</f>
        <v>-0.95260958540904062</v>
      </c>
      <c r="E49" s="56">
        <f t="shared" ca="1" si="33"/>
        <v>-0.27123546759075223</v>
      </c>
      <c r="F49" s="56">
        <f t="shared" ca="1" si="33"/>
        <v>1.7480316190740726</v>
      </c>
      <c r="G49" s="56">
        <f t="shared" ca="1" si="33"/>
        <v>-1.254062627567925</v>
      </c>
      <c r="H49" s="56">
        <f t="shared" ca="1" si="33"/>
        <v>-1.1272357681866962</v>
      </c>
      <c r="I49" s="261">
        <f ca="1">I47-(I27+I43)</f>
        <v>1.886624652044866</v>
      </c>
      <c r="J49" s="74">
        <f ca="1">J47-(J27+J43)</f>
        <v>-0.17148491797403526</v>
      </c>
    </row>
    <row r="50" spans="2:10" x14ac:dyDescent="0.25">
      <c r="B50" s="179" t="s">
        <v>149</v>
      </c>
      <c r="C50" s="84"/>
      <c r="D50" s="84">
        <f t="shared" ref="D50:I50" si="34">D47-($J$28+$J$44)</f>
        <v>1.5744619284588073E-2</v>
      </c>
      <c r="E50" s="84">
        <f t="shared" si="34"/>
        <v>-1.8553807154119868E-3</v>
      </c>
      <c r="F50" s="84">
        <f t="shared" si="34"/>
        <v>2.0446192845881388E-3</v>
      </c>
      <c r="G50" s="84">
        <f t="shared" si="34"/>
        <v>4.0644619284587999E-2</v>
      </c>
      <c r="H50" s="84">
        <f t="shared" si="34"/>
        <v>4.0144619284588054E-2</v>
      </c>
      <c r="I50" s="262">
        <f t="shared" si="34"/>
        <v>4.7844619284588316E-2</v>
      </c>
      <c r="J50" s="262">
        <f>J47-($J$28+$J$44)</f>
        <v>2.8044619284588273E-2</v>
      </c>
    </row>
    <row r="51" spans="2:10" x14ac:dyDescent="0.25">
      <c r="B51" s="51"/>
      <c r="C51" s="61"/>
      <c r="D51" s="61"/>
      <c r="E51" s="61"/>
      <c r="F51" s="61"/>
      <c r="G51" s="61"/>
      <c r="H51" s="61"/>
      <c r="I51" s="61"/>
    </row>
    <row r="52" spans="2:10" x14ac:dyDescent="0.25">
      <c r="C52" s="196"/>
    </row>
    <row r="55" spans="2:10" x14ac:dyDescent="0.25">
      <c r="D55" s="192"/>
    </row>
  </sheetData>
  <phoneticPr fontId="7" type="noConversion"/>
  <pageMargins left="0.75" right="0.75" top="1" bottom="1" header="0.4921259845" footer="0.4921259845"/>
  <pageSetup paperSize="9" scale="56" orientation="landscape" r:id="rId1"/>
  <headerFooter alignWithMargins="0"/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12FFF-6637-4C8E-A314-FE15486E0062}">
  <dimension ref="B7:I9"/>
  <sheetViews>
    <sheetView topLeftCell="A7" workbookViewId="0">
      <selection activeCell="C9" sqref="C9"/>
    </sheetView>
  </sheetViews>
  <sheetFormatPr defaultRowHeight="13.2" x14ac:dyDescent="0.25"/>
  <sheetData>
    <row r="7" spans="2:9" x14ac:dyDescent="0.25">
      <c r="C7">
        <f>'X&amp;Z Factor'!D3</f>
        <v>2014</v>
      </c>
      <c r="D7">
        <f>'X&amp;Z Factor'!E3</f>
        <v>2015</v>
      </c>
      <c r="E7">
        <f>'X&amp;Z Factor'!F3</f>
        <v>2016</v>
      </c>
      <c r="F7">
        <f>'X&amp;Z Factor'!G3</f>
        <v>2017</v>
      </c>
      <c r="G7">
        <f>'X&amp;Z Factor'!H3</f>
        <v>2018</v>
      </c>
      <c r="H7">
        <f>'X&amp;Z Factor'!I3</f>
        <v>2019</v>
      </c>
      <c r="I7">
        <f>'X&amp;Z Factor'!J3</f>
        <v>2020</v>
      </c>
    </row>
    <row r="8" spans="2:9" ht="14.4" thickBot="1" x14ac:dyDescent="0.3">
      <c r="B8" s="227" t="s">
        <v>3</v>
      </c>
      <c r="C8" s="98">
        <v>8.9171592810303207E-2</v>
      </c>
      <c r="D8" s="98">
        <v>-9.535455205769465E-2</v>
      </c>
      <c r="E8" s="98">
        <v>2.1948991282584675E-2</v>
      </c>
      <c r="F8" s="98">
        <v>0.04</v>
      </c>
      <c r="G8" s="98">
        <v>-3.1719415416294514E-2</v>
      </c>
      <c r="H8" s="99">
        <v>6.3570812801679484E-3</v>
      </c>
      <c r="I8" s="99">
        <v>-0.10234197180539359</v>
      </c>
    </row>
    <row r="9" spans="2:9" ht="13.8" x14ac:dyDescent="0.25">
      <c r="B9" s="229" t="str">
        <f>'X&amp;Z Factor'!B43</f>
        <v xml:space="preserve">Z-Factor </v>
      </c>
      <c r="C9" s="148">
        <v>-2.7824963355727039E-2</v>
      </c>
      <c r="D9" s="148">
        <v>-2.4998162657137002E-2</v>
      </c>
      <c r="E9" s="148">
        <v>-2.2927500008718307E-2</v>
      </c>
      <c r="F9" s="148">
        <v>-2.3348846705958104E-2</v>
      </c>
      <c r="G9" s="148">
        <v>5.0818042163134014E-2</v>
      </c>
      <c r="H9" s="148">
        <v>1.9915294709437245E-2</v>
      </c>
      <c r="I9" s="148">
        <v>4.83538008628525E-2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Outputuri</vt:lpstr>
      <vt:lpstr>Indicii prețurilor</vt:lpstr>
      <vt:lpstr>Muncă</vt:lpstr>
      <vt:lpstr>Materiale</vt:lpstr>
      <vt:lpstr>Capital angajat</vt:lpstr>
      <vt:lpstr>Costul Capitalului</vt:lpstr>
      <vt:lpstr>X&amp;Z Factor</vt:lpstr>
      <vt:lpstr>grafic X si Z</vt:lpstr>
    </vt:vector>
  </TitlesOfParts>
  <Company>Detecon International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gheorghe.rusen@ancom.org.ro</dc:creator>
  <cp:lastModifiedBy>Corina Voicu</cp:lastModifiedBy>
  <cp:lastPrinted>2021-04-20T10:23:04Z</cp:lastPrinted>
  <dcterms:created xsi:type="dcterms:W3CDTF">2006-02-12T14:53:28Z</dcterms:created>
  <dcterms:modified xsi:type="dcterms:W3CDTF">2021-12-03T09:25:14Z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hinkcellXlWorkbookDoNotDelete" linkTarget="&lt;?xml version=&quot;1.0&quot; encoding=&quot;UTF-16&quot; standalone=&quot;yes&quot;?&gt;&#10;&lt;root&gt;&lt;version val=&quot;15040&quot;/&gt;&lt;partner val=&quot;728&quot;/&gt;&lt;CXlWorkbook id=&quot;1&quot;&gt;&lt;m_cxllink/&gt;&lt;/CXlWorkbook&gt;&lt;/root&gt;">
    <vt:lpwstr/>
  </property>
</Properties>
</file>