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xl/embeddings/oleObject1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comorgro-my.sharepoint.com/personal/roxana_cirjan_ancom_ro/Documents/tarife orientative/stâlpi/Documente consultare publica/Modele de calcul tarife acces pe stalpi - versiune publica/"/>
    </mc:Choice>
  </mc:AlternateContent>
  <xr:revisionPtr revIDLastSave="21" documentId="13_ncr:1_{8D2FB1F2-B948-4060-81D5-53EBC6C1A11A}" xr6:coauthVersionLast="47" xr6:coauthVersionMax="47" xr10:uidLastSave="{49394EC9-36EA-4B65-83D5-67C9782894E1}"/>
  <bookViews>
    <workbookView xWindow="-120" yWindow="-120" windowWidth="29040" windowHeight="15840" tabRatio="839" firstSheet="1" activeTab="1" xr2:uid="{CC471820-8A98-442E-950A-47F94BBF270B}"/>
  </bookViews>
  <sheets>
    <sheet name="legenda" sheetId="10" r:id="rId1"/>
    <sheet name="Calcul tarif" sheetId="9" r:id="rId2"/>
    <sheet name="raspunsuri chestionar" sheetId="11" r:id="rId3"/>
    <sheet name="profit brut" sheetId="13" r:id="rId4"/>
  </sheets>
  <definedNames>
    <definedName name="_Hlk48231384" localSheetId="2">'raspunsuri chestionar'!$Q$1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7" i="9" l="1"/>
  <c r="C48" i="9"/>
  <c r="M4" i="9"/>
  <c r="C42" i="9" s="1"/>
  <c r="F28" i="9" l="1"/>
  <c r="P15" i="13"/>
  <c r="L15" i="13"/>
  <c r="H15" i="13"/>
  <c r="P14" i="13"/>
  <c r="L14" i="13"/>
  <c r="H14" i="13"/>
  <c r="P13" i="13"/>
  <c r="L13" i="13"/>
  <c r="H13" i="13"/>
  <c r="P12" i="13"/>
  <c r="L12" i="13"/>
  <c r="H12" i="13"/>
  <c r="P11" i="13"/>
  <c r="L11" i="13"/>
  <c r="H11" i="13"/>
  <c r="P10" i="13"/>
  <c r="L10" i="13"/>
  <c r="H10" i="13"/>
  <c r="P9" i="13"/>
  <c r="L9" i="13"/>
  <c r="H9" i="13"/>
  <c r="P8" i="13"/>
  <c r="L8" i="13"/>
  <c r="H8" i="13"/>
  <c r="P7" i="13"/>
  <c r="L7" i="13"/>
  <c r="H7" i="13"/>
  <c r="D15" i="13"/>
  <c r="D14" i="13"/>
  <c r="D13" i="13"/>
  <c r="D12" i="13"/>
  <c r="D11" i="13"/>
  <c r="D10" i="13"/>
  <c r="D9" i="13"/>
  <c r="D8" i="13"/>
  <c r="D7" i="13"/>
  <c r="P6" i="13"/>
  <c r="P5" i="13"/>
  <c r="P4" i="13"/>
  <c r="P3" i="13"/>
  <c r="L6" i="13"/>
  <c r="L5" i="13"/>
  <c r="L4" i="13"/>
  <c r="L3" i="13"/>
  <c r="H6" i="13"/>
  <c r="H5" i="13"/>
  <c r="H4" i="13"/>
  <c r="H3" i="13"/>
  <c r="D6" i="13"/>
  <c r="D4" i="13"/>
  <c r="C18" i="13" s="1"/>
  <c r="C51" i="9" s="1"/>
  <c r="D3" i="13"/>
  <c r="D5" i="13"/>
  <c r="K23" i="9" l="1"/>
  <c r="K28" i="9" s="1"/>
  <c r="Q13" i="11"/>
  <c r="I23" i="9" s="1"/>
  <c r="I28" i="9" l="1"/>
  <c r="M14" i="9"/>
  <c r="H23" i="9"/>
  <c r="H28" i="9" s="1"/>
  <c r="E23" i="9"/>
  <c r="E28" i="9" s="1"/>
  <c r="D23" i="9"/>
  <c r="D28" i="9" s="1"/>
  <c r="C23" i="9"/>
  <c r="C28" i="9" s="1"/>
  <c r="G23" i="9" l="1"/>
  <c r="G28" i="9" s="1"/>
  <c r="M28" i="9" s="1"/>
  <c r="M23" i="9" l="1"/>
  <c r="M9" i="9" s="1"/>
  <c r="C34" i="9" s="1"/>
  <c r="C36" i="9" s="1"/>
  <c r="C37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Roxana Ionela Cirjan</author>
  </authors>
  <commentList>
    <comment ref="G8" authorId="0" shapeId="0" xr:uid="{FFDD2226-D862-4650-8739-A6E0742A6079}">
      <text>
        <r>
          <rPr>
            <b/>
            <sz val="9"/>
            <color indexed="81"/>
            <rFont val="Tahoma"/>
            <family val="2"/>
          </rPr>
          <t>Roxana Ionela Cirjan:</t>
        </r>
        <r>
          <rPr>
            <sz val="9"/>
            <color indexed="81"/>
            <rFont val="Tahoma"/>
            <family val="2"/>
          </rPr>
          <t xml:space="preserve">
probabil greseala de exprimare, a zis ca sunt concesionati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Roxana Ionela Cirjan</author>
  </authors>
  <commentList>
    <comment ref="A18" authorId="0" shapeId="0" xr:uid="{7FBB0827-756A-4797-B9C6-89EAA4448709}">
      <text>
        <r>
          <rPr>
            <b/>
            <sz val="9"/>
            <color indexed="81"/>
            <rFont val="Tahoma"/>
            <family val="2"/>
          </rPr>
          <t>Roxana Ionela Cirjan:</t>
        </r>
        <r>
          <rPr>
            <sz val="9"/>
            <color indexed="81"/>
            <rFont val="Tahoma"/>
            <family val="2"/>
          </rPr>
          <t xml:space="preserve">
medie aritmetica valori pozitive</t>
        </r>
      </text>
    </comment>
  </commentList>
</comments>
</file>

<file path=xl/sharedStrings.xml><?xml version="1.0" encoding="utf-8"?>
<sst xmlns="http://schemas.openxmlformats.org/spreadsheetml/2006/main" count="297" uniqueCount="200">
  <si>
    <t>Culoare celula</t>
  </si>
  <si>
    <t>Explicatie</t>
  </si>
  <si>
    <t>input operatori retea</t>
  </si>
  <si>
    <t>input alte surse</t>
  </si>
  <si>
    <t>valoare  calculata</t>
  </si>
  <si>
    <t>Tarife de acces la stalpii operatorilor de transport public local</t>
  </si>
  <si>
    <t>Braicar SA Braila</t>
  </si>
  <si>
    <t>SC Compania de Transport public Arad SA</t>
  </si>
  <si>
    <t>SC Compania de Transport public Cluj Napoca SA</t>
  </si>
  <si>
    <t>Compania de Transport Public Iasi</t>
  </si>
  <si>
    <t>SC Eltrans Botosani</t>
  </si>
  <si>
    <t>SC Oradea Transport Local SA</t>
  </si>
  <si>
    <t>Transport Calatorii Express SA Ploiesti</t>
  </si>
  <si>
    <t>STB</t>
  </si>
  <si>
    <t>Transurb SA Galati</t>
  </si>
  <si>
    <t>Urbis SA Baia Mare</t>
  </si>
  <si>
    <t>Valoare medie</t>
  </si>
  <si>
    <t xml:space="preserve">1. Costul anual cu mentenanta </t>
  </si>
  <si>
    <t>50.000 lei/km</t>
  </si>
  <si>
    <t>2. Nr mediu cabluri  instalate pe stalpii la care a fost acordat acces</t>
  </si>
  <si>
    <r>
      <t xml:space="preserve">Numar mediu de cabluri pe stalp inchiriat </t>
    </r>
    <r>
      <rPr>
        <b/>
        <i/>
        <sz val="11"/>
        <rFont val="Calibri"/>
        <family val="2"/>
        <scheme val="minor"/>
      </rPr>
      <t>(calculat ca medie ponderata)</t>
    </r>
  </si>
  <si>
    <t>3. Nr  stalpi</t>
  </si>
  <si>
    <t>Total stalpi</t>
  </si>
  <si>
    <t>4. Procentul de stâlpi pe care sunt instalate cabluri de comunicaţii electronice</t>
  </si>
  <si>
    <t>5. Nr. stalpi cu cabluri de comunicatii instalate</t>
  </si>
  <si>
    <t>Total stalpi cu cabluri de comunicatii</t>
  </si>
  <si>
    <t>6. Nr. cabluri de comunicatii instalate pe stalpi</t>
  </si>
  <si>
    <t>Nr cabluri de comunicatii pe stalpi</t>
  </si>
  <si>
    <t>7. Cotele operatorilor de comunicatii</t>
  </si>
  <si>
    <t>Tip cablu</t>
  </si>
  <si>
    <t>Numar mediu cabluri</t>
  </si>
  <si>
    <t>LTc</t>
  </si>
  <si>
    <t>Fir de contact pentru tractiune Transport public local</t>
  </si>
  <si>
    <t>Cotele operatorilor de comunicații alocate pe stalp</t>
  </si>
  <si>
    <t>Cotele operatorilor de comunicații alocate pe cablu / stalp</t>
  </si>
  <si>
    <t>8. Costuri lunare cu mentenanta per stalp</t>
  </si>
  <si>
    <t>Cost lunar cu mentenanta pe stalp</t>
  </si>
  <si>
    <t>Cost mediu lunar pe stalp (lei)</t>
  </si>
  <si>
    <t>9. Cost/stalp/luna/cablu - aferent LTc - fara amortizare si beneficiu</t>
  </si>
  <si>
    <t>Cost total mediu lunar pe stalp (lei)</t>
  </si>
  <si>
    <t>10.  Marja bruta</t>
  </si>
  <si>
    <t xml:space="preserve">11. Total alocat LTc RON/stalp/luna/cablu cu cota beneficiu </t>
  </si>
  <si>
    <t>Tarif/stalp/cablu (lei)</t>
  </si>
  <si>
    <t>Compartiment emitent</t>
  </si>
  <si>
    <t>Nr regis</t>
  </si>
  <si>
    <t>Data</t>
  </si>
  <si>
    <t>Destinatar</t>
  </si>
  <si>
    <t>Raspuns nr</t>
  </si>
  <si>
    <t>1) Stâlpii necesari pentru desfășurarea activităţii de bază a societății sunt deținuți, administrați, concesionați de către societatea dvs.? În cazul în care aveţi atât stâlpi deţinuţi, cât şi administraţi sau concesionaţi, care este proporţia stâlpilor din fiecare categorie?</t>
  </si>
  <si>
    <t>2) Aveţi încheiate cu furnizori de comunicaţii electronice contracte de acces la stâlpii deținuți în proprietate/administrați/concesionați de societatea dvs.? Dacă da, ce tipuri de echipamente (cabluri și/sau dispozitive) au fost instalate pe stâlpi şi care este modalitatea de tarifare a respectivelor echipamente?</t>
  </si>
  <si>
    <t>3) În cazul unei cereri pentru accesul la stâlpii deținuți în proprietate/administrați/concesionați de dumneavoastră solicitați studii de coexistență? Dacă da, cine realizează aceste studii şi cine suportă costul lor?</t>
  </si>
  <si>
    <t>4) În cazul în care structura unui stâlp nu permite instalarea unui echipament suplimentar solicitat de un furnizor de comunicații electronice, cum se soluționează solicitarea de acces?</t>
  </si>
  <si>
    <t>4.1 Dacă se solicită schimbarea/consolidarea stâlpului, cine suportă costurile și cum sunt acestea luate în considerare la stabilirea tarifului de acces?</t>
  </si>
  <si>
    <t>5) Ce tipuri de stâlpi deţineţi în proprietate/administrare/concesiune? Care este valoarea curentă medie a unui stâlp (preferabil rezultată ca o medie ponderată a valorii stâlpilor deţinuți)?</t>
  </si>
  <si>
    <t>6) Ce lucrări sunt necesare pentru instalarea unui stâlp? Care este costul mediu al acestora?</t>
  </si>
  <si>
    <t>7) Care este durata de viaţă a stâlpilor (înregistrată în contabilitate)?</t>
  </si>
  <si>
    <t>8) Cheltuiala anuală cu amortizarea stâlpilor este recuperată din tarifele aferente activității de bază a societății dumneavoastră (integral sau parţial)? În cazul în care recuperarea cheltuielii cu amortizarea stâlpilor este realizată parţial din tarifele aferente activității de bază a societății dumneavoastră, care este cota alocată acestei activităţi şi cum este ea determinată?</t>
  </si>
  <si>
    <t>8.1) Care sunt costurile medii anuale cu întreținerea stâlpilor/mentenanța rețelei? Vă solicităm să furnizați un cost unitar anual pe stâlp</t>
  </si>
  <si>
    <t>9) Care este numărul mediu de cabluri instalate pe stâlpii la care ați acordat acces?</t>
  </si>
  <si>
    <t xml:space="preserve">10) Care este numărul total de stâlpi deţinuţi în proprietate/administrați/concesionaţi? Care este procentul de stâlpi pe care sunt instalate cabluri de comunicaţii electronice, calculat în numărul total de stâlpi? </t>
  </si>
  <si>
    <t>11) Ce costuri medii suplimentare per stâlp generate de prezenţa cablurilor și echipamentelor de comunicaţii electronice pe stâlpii deţinuţi aveți şi din ce se compun aceste costuri?</t>
  </si>
  <si>
    <t xml:space="preserve">12) Cu ce periodicitate se inventariază numărul de cabluri de comunicaţii electronice instalate pe stâlpii deţinuţi și care sunt costurile medii unitare aferente? </t>
  </si>
  <si>
    <t>CVP1</t>
  </si>
  <si>
    <t>SC-34997/18.12.2020</t>
  </si>
  <si>
    <t>in administrare 100% (fac parte din domeniul public al Mun Braila)</t>
  </si>
  <si>
    <t>da - cabluri pe stalpi (TV, telefonie, internet); tarifare lunara, per stalp</t>
  </si>
  <si>
    <t>până în prezent nu. Daca vor exista, costurile vor fi suportate de beneficiar</t>
  </si>
  <si>
    <t>se respinge cererea</t>
  </si>
  <si>
    <t>nu este cazul</t>
  </si>
  <si>
    <t>stalpi de beton (SF 8-11, SF-4-11)</t>
  </si>
  <si>
    <t>stalpii sunt in administrare, nu pot oferi informatiile</t>
  </si>
  <si>
    <t>sunt componenta bunului domeniului public, nu sunt inregistrati separat in contab</t>
  </si>
  <si>
    <t>nu se amortizeaza (contabilitate publica)</t>
  </si>
  <si>
    <t>societatea nu inregistreaza costuri cu intretinerea stalpilor</t>
  </si>
  <si>
    <t>in medie, 3 cabluri/stalp</t>
  </si>
  <si>
    <t>1321 stalpi (57% au instalate cabluri de CE)</t>
  </si>
  <si>
    <t>nu e cazul</t>
  </si>
  <si>
    <t>anual, cu personal propriu</t>
  </si>
  <si>
    <t>CT Bus SA Constanta</t>
  </si>
  <si>
    <t>SC-33786/04.12.2020</t>
  </si>
  <si>
    <t>nu deține</t>
  </si>
  <si>
    <t>SC-35156/21.12.2020</t>
  </si>
  <si>
    <t>100% concesionati</t>
  </si>
  <si>
    <t xml:space="preserve">da, tarifele de inchiriere sunt stabilite de CA </t>
  </si>
  <si>
    <t>nu se solicita</t>
  </si>
  <si>
    <t>stalpi metalici, stalpi de beton</t>
  </si>
  <si>
    <t>nu cunosc. Inlocuirile (daca a fost cazul) au fost facute de Primaria Arad</t>
  </si>
  <si>
    <t>25 ani</t>
  </si>
  <si>
    <t xml:space="preserve">este recuperata integral din tarifele aferente activitatii de baza. </t>
  </si>
  <si>
    <t>Costurile cu intretinerea nu sunt evidentiate separat in contabilitate</t>
  </si>
  <si>
    <t>in medie 1.5 cabluri/stalpii la care s-a acordat acces</t>
  </si>
  <si>
    <t>2340 stalpi concesionati (51%, adica 1200 stalpi, au instalati cabluri de comunicatii)</t>
  </si>
  <si>
    <t>nu se poate preciza (nu se tine o evidenta contabila stricta pt stalpi)</t>
  </si>
  <si>
    <t>de regula anual (la reiinoirea contractelor de inchiriere)</t>
  </si>
  <si>
    <t>Sc-35000/18.12.2020</t>
  </si>
  <si>
    <t>partial in proprietatea publica a Mun. Cluj Napoca, partial in proprietatea CTP Cluj Napoca / concesionati cf contract delegare gestiune serviciului de transport public de calatori</t>
  </si>
  <si>
    <t>da. Coaxial, fibra optica, cupru, cutii de telealimantare. Tarifele sunt functie de nr de stalpi-suport precum si nr. de prinderi/stalp. Pt echipamente, tariful lunar este fix/buc stalp</t>
  </si>
  <si>
    <t>nu (stalpii sunt de folosinta comuna, calculati pentru sustinerea retelelor de contact, retelelor electrice (c.g.+i.p), retelelor telecom</t>
  </si>
  <si>
    <t>de regula, structura de rezistenta a stalpilor permite instalarea unor echipamente suplimentare (cutii de jonctiune, camere vederi), solicitarea primordiala fiind incadrarea in momentul capabil de incovoiere la baza (4,8,12 tfm)</t>
  </si>
  <si>
    <t>daca se solicita schimbarea, costurile vor fi suportate de solicitant (exclus CTP Cluj), tariful de acces nu se modifica</t>
  </si>
  <si>
    <r>
      <t xml:space="preserve">beton armat centrifugat (SF 4-11, SF 8-11) </t>
    </r>
    <r>
      <rPr>
        <b/>
        <sz val="11"/>
        <color theme="1"/>
        <rFont val="Calibri"/>
        <family val="2"/>
        <scheme val="minor"/>
      </rPr>
      <t>- 2500 lei/buc</t>
    </r>
    <r>
      <rPr>
        <sz val="11"/>
        <color theme="1"/>
        <rFont val="Calibri"/>
        <family val="2"/>
        <scheme val="minor"/>
      </rPr>
      <t xml:space="preserve">;  metalici (STM 8, STM 12) </t>
    </r>
    <r>
      <rPr>
        <b/>
        <sz val="11"/>
        <color theme="1"/>
        <rFont val="Calibri"/>
        <family val="2"/>
        <scheme val="minor"/>
      </rPr>
      <t>10.000 lei/buc</t>
    </r>
  </si>
  <si>
    <r>
      <t xml:space="preserve">spargere trama stradala, sapatura pamant, cofraj in fundatie tip pahar, armare, turnare beton, decofrare, montare prin impanare stalp, monolitizare in pahar, refacere pavaj. </t>
    </r>
    <r>
      <rPr>
        <b/>
        <sz val="11"/>
        <color theme="1"/>
        <rFont val="Calibri"/>
        <family val="2"/>
        <scheme val="minor"/>
      </rPr>
      <t>Cost mediu: 2.000 lei</t>
    </r>
    <r>
      <rPr>
        <sz val="11"/>
        <color theme="1"/>
        <rFont val="Calibri"/>
        <family val="2"/>
        <scheme val="minor"/>
      </rPr>
      <t>/buc</t>
    </r>
  </si>
  <si>
    <t>30 (max 35) ani</t>
  </si>
  <si>
    <t>pt patrimoniul public nu se amortizeaza, pentru cei aflati in proprietate, tarifele aferente activitatii de baza nu contribuie la recuperarea cheltuielilor cu amortizarea acestora</t>
  </si>
  <si>
    <t>4.000.000 lei, din care circa 600 lei/an/stalp</t>
  </si>
  <si>
    <t>in medie 5</t>
  </si>
  <si>
    <t>300 (proprietate), 2.700 (concesiune). 15% au instalate cabluri de comunicatii</t>
  </si>
  <si>
    <t>nu avem costuri suplimentare generate de prezenta cablurilor si echipamentelor de comunicatii pe stalp</t>
  </si>
  <si>
    <t>ori de cate ori a fost finalizat un tronson zonal (in cadrul proiectului de relocare a cablurilor in canalizatia subterana), sau la fiecare modernizare a tramei stradale. Periodicitatea si costul nu se pot estima</t>
  </si>
  <si>
    <t>SC-35320/22.12.2020</t>
  </si>
  <si>
    <t>in administrare (ca bunuri retur in cadrul contractului de delegare), sunt proprietatea Mun Iasi</t>
  </si>
  <si>
    <t>da. Tarife cf HCA 3/19.10.2016 (sumele incasate sunt venit al autoritatilor locale)</t>
  </si>
  <si>
    <t>nu se solicita, se conditioneaza respectarea distantelor SR 831/2002</t>
  </si>
  <si>
    <t>nu se aduc modificari la structura retelei fir contact la cererea furnizorilor de CE. Stalpii sunt parte integranta din structura de sustinere a retelei catenare destinata tramvaielor. Instalarea retelelor de comunicatii este un aspect secundar</t>
  </si>
  <si>
    <r>
      <t xml:space="preserve">Manessmann, cilindrici jumelati si SF-10. Reteaua fir contact pentru tramvaie, este inregistrata contabil ca un tot unitar, nu defalcat. </t>
    </r>
    <r>
      <rPr>
        <b/>
        <sz val="11"/>
        <color theme="1"/>
        <rFont val="Calibri"/>
        <family val="2"/>
        <scheme val="minor"/>
      </rPr>
      <t>Conform devizului nr 18614/15.12.2020, costul estimativ al unui stalp este 2.428,82 lei</t>
    </r>
  </si>
  <si>
    <t>Conform devizului nr 18614/15.12.2020</t>
  </si>
  <si>
    <t>reteaua fir contact 25 ani, retelele electrice de contact 20-30 ani</t>
  </si>
  <si>
    <t>sunt in evidentele contabile ale autoritatilor locale. Conform HG 214/1999 pt aceste mijloace fixe nu se calculeaza amortisment</t>
  </si>
  <si>
    <t>mententanta se face pe ansamblu retea, nu exista defalcare pe stalp. Conform ID 41-81 costul reviziilor anuale (RT+RC) rperezinta 15% din valoarea de inlocuire. Valoarea de inlocuire a unui km de retea este de 254. 497,56 lei/km =&gt; RT+RC annual = 38.174,64 lei/km</t>
  </si>
  <si>
    <t>aprox 3-4 cabluri de comunicatie</t>
  </si>
  <si>
    <r>
      <t xml:space="preserve">stalpii sunt parte a retelei electrice aferente liniiklor de tramvai, proprietatea Mun Iasi, nu ni s-a comunicat nr stalpilor aferenti. </t>
    </r>
    <r>
      <rPr>
        <b/>
        <sz val="11"/>
        <color theme="1"/>
        <rFont val="Calibri"/>
        <family val="2"/>
        <scheme val="minor"/>
      </rPr>
      <t>Sunt inchiriati 5665 stalpi</t>
    </r>
  </si>
  <si>
    <t>nu s-au estimat</t>
  </si>
  <si>
    <t>o data cu reteaua electrica</t>
  </si>
  <si>
    <t>SC-34318/11.12.2020</t>
  </si>
  <si>
    <t>da (cabluri si echipamente specifice)</t>
  </si>
  <si>
    <t>nu a fost cazul sa se respinga (stalpii retelei de contact sunt f rezistenti, permit amplasarea retelelor de fibra optica)</t>
  </si>
  <si>
    <t>nu a fost cazul (nu au fost solicitari in acest sens, nr de cabluri fiind f redus)</t>
  </si>
  <si>
    <t>stalpi pt retea contact tramvaie tip SF 4-11, SF 8-11</t>
  </si>
  <si>
    <r>
      <t xml:space="preserve"> - sapatura, executie fundatie stalp, amplasare stalp (ridicare cu macara).</t>
    </r>
    <r>
      <rPr>
        <b/>
        <sz val="11"/>
        <color theme="1"/>
        <rFont val="Calibri"/>
        <family val="2"/>
        <scheme val="minor"/>
      </rPr>
      <t xml:space="preserve"> Cost mediu aprox 6.000 lei</t>
    </r>
  </si>
  <si>
    <r>
      <t xml:space="preserve">nu e inreg in contabilitate (fiind concesiune). </t>
    </r>
    <r>
      <rPr>
        <b/>
        <sz val="11"/>
        <color theme="1"/>
        <rFont val="Calibri"/>
        <family val="2"/>
        <scheme val="minor"/>
      </rPr>
      <t>Durata medie de viata = 30 ani</t>
    </r>
  </si>
  <si>
    <t xml:space="preserve">nu se calculeaza de concesionar. </t>
  </si>
  <si>
    <t>Momentan reteaua de contact, cu stalpii aferenti este decuplata de la alimentarea cu energie electrica si este nefunctionala, datorita sistarii circulatiei tramvaielor</t>
  </si>
  <si>
    <t>nr mediu de cabluri - 6</t>
  </si>
  <si>
    <t>512 stalpi concesionati. Procent instalare 65%</t>
  </si>
  <si>
    <t>nu s-au inregistrat costuri suplimentare</t>
  </si>
  <si>
    <t>annual</t>
  </si>
  <si>
    <t>SC-34263/11.12.2020</t>
  </si>
  <si>
    <t>100% concesionati de catre Primaria Oradea</t>
  </si>
  <si>
    <r>
      <t xml:space="preserve">da, pt cutii de rezerve, distribuitori si cabluri pe stalpii </t>
    </r>
    <r>
      <rPr>
        <u/>
        <sz val="11"/>
        <color rgb="FFFF0000"/>
        <rFont val="Calibri"/>
        <family val="2"/>
        <scheme val="minor"/>
      </rPr>
      <t>detinuti</t>
    </r>
    <r>
      <rPr>
        <sz val="11"/>
        <color theme="1"/>
        <rFont val="Calibri"/>
        <family val="2"/>
        <scheme val="minor"/>
      </rPr>
      <t xml:space="preserve"> de OTL SA</t>
    </r>
  </si>
  <si>
    <t>nu se solicita schimbarea stalpului</t>
  </si>
  <si>
    <t>stalpi otel 4 to, 8 to de beton si profil I. Valoarea medie 4500 lei</t>
  </si>
  <si>
    <t>curatirea si vopsirea - cost 155 lei/stalp. Instalarea unui stalp are un cost de aprox 6.000 lei</t>
  </si>
  <si>
    <t>35 ani</t>
  </si>
  <si>
    <t>cheltuiala anuala cu amortizarea stalpilor este recuperata integral din tarifele aferente activitatii de baza a societatii</t>
  </si>
  <si>
    <t>155 lei/stalp</t>
  </si>
  <si>
    <t>1.077 stalpi (pe 40% sunt puse cabluri)</t>
  </si>
  <si>
    <t>exista posibilitatea de rupere a acestora inainte de durata lor de viata. Montarea altor stalpi costa 12.000 lei (4 cazuri in ultimul an)</t>
  </si>
  <si>
    <t>Societatea RAT Craiova</t>
  </si>
  <si>
    <t>RATBV SA Brasov</t>
  </si>
  <si>
    <t>mail Laurentiu /16.12.2020</t>
  </si>
  <si>
    <t>nu</t>
  </si>
  <si>
    <t>STB Bucuresti</t>
  </si>
  <si>
    <t>SC-35603/28.12.2020</t>
  </si>
  <si>
    <t>concesiune</t>
  </si>
  <si>
    <t>9667 stalpi beton SF 8-11 (valoare medie 1750 lei) si 5982 stalpi metal (valoare medie 10.340 lei)</t>
  </si>
  <si>
    <t>-</t>
  </si>
  <si>
    <t>Societatea de Transport Public Timisoara</t>
  </si>
  <si>
    <t>SC-34946/18.12.2020</t>
  </si>
  <si>
    <t>SC-35621/23.12.2020</t>
  </si>
  <si>
    <t>135 in proprietate si 1235 in concesiune</t>
  </si>
  <si>
    <t>1311 circuite de comunicatii si 4695 circuite de fibra optica</t>
  </si>
  <si>
    <t>SF 8 -11 (621 buc), stalpi metalici SMC TOMF (749 buc)</t>
  </si>
  <si>
    <t>nu s-au facut lucrari de instalare si nici de intretinere</t>
  </si>
  <si>
    <t>SC-35427/23.12.2020</t>
  </si>
  <si>
    <t>100% concesiune</t>
  </si>
  <si>
    <t>da</t>
  </si>
  <si>
    <t>pana in prezent nu a fost cazul</t>
  </si>
  <si>
    <t>stalpi de beton armat centrifugat tip SC 10001 si SC 10005, cost mediu 2500 lei</t>
  </si>
  <si>
    <t>inlocuire stalpi avariati, minim 7000 lei (fara TVA)</t>
  </si>
  <si>
    <t>20-30 ani</t>
  </si>
  <si>
    <t>n/a</t>
  </si>
  <si>
    <t>nu efectueaza lucrari de intretinere</t>
  </si>
  <si>
    <t>nu sunt</t>
  </si>
  <si>
    <t>SC-34435/14.12.2020</t>
  </si>
  <si>
    <t>detine / administreaza</t>
  </si>
  <si>
    <t>nu sunt necesare modificari de structura</t>
  </si>
  <si>
    <t>stalpi beton armat SF 8 -11 (3700 lei) si stalpi IV FC metalic (15600 lei)</t>
  </si>
  <si>
    <t>sapatura fundatie, turnare fundatie, montare stalp, montare console sustinere retea contact, montare lanturi izolatori , fixare fir cale, cost mediu 12.000 lei, inclusiv stalpul</t>
  </si>
  <si>
    <t>9-15 ani</t>
  </si>
  <si>
    <t>52.730 lei/an, recuperata integral din tarifele activitatii de baza (incl subventii buget local)</t>
  </si>
  <si>
    <t>800.000 lei (732 lei/an/stalp)</t>
  </si>
  <si>
    <t>5-7</t>
  </si>
  <si>
    <t>658 stalpi detinuti in proprietate + 435 stalpi primiti in administrare</t>
  </si>
  <si>
    <t>o data la 2 ani</t>
  </si>
  <si>
    <t>CFR SA</t>
  </si>
  <si>
    <t>SC-35006/18.12.2020</t>
  </si>
  <si>
    <t>apartin administratorului infrastructurii publice feroviare</t>
  </si>
  <si>
    <t>nu avem date</t>
  </si>
  <si>
    <t>nu avem evidente</t>
  </si>
  <si>
    <t>Profit brut / (pierdere) din cifra de afaceri</t>
  </si>
  <si>
    <t>Denumire societate</t>
  </si>
  <si>
    <t>Compania de Transport public Arad SA</t>
  </si>
  <si>
    <t>Compania de Transport public Cluj Napoca SA</t>
  </si>
  <si>
    <t>Eltrans Botosani</t>
  </si>
  <si>
    <t>Oradea Transport Local SA</t>
  </si>
  <si>
    <t>nu au raspuns la chestionar</t>
  </si>
  <si>
    <t>nu inchiriaza stalpi</t>
  </si>
  <si>
    <t>Sursa: Mfinante</t>
  </si>
  <si>
    <t>Valoare medie profit brut</t>
  </si>
  <si>
    <t>din 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</si>
</sst>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_(* #,##0_);_(* \(#,##0\);_(* &quot;-&quot;_);@_)"/>
    <numFmt numFmtId="167" formatCode="0%_);\(0%\)"/>
    <numFmt numFmtId="168" formatCode="0.0%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rgb="FF0070C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color theme="1"/>
      <name val="Tahoma"/>
      <family val="2"/>
    </font>
    <font>
      <u/>
      <sz val="11"/>
      <color rgb="FFFF0000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name val="Tahoma"/>
      <family val="2"/>
    </font>
    <font>
      <sz val="11"/>
      <color rgb="FF333333"/>
      <name val="Tahoma"/>
      <family val="2"/>
    </font>
    <font>
      <b/>
      <sz val="11"/>
      <color rgb="FF333333"/>
      <name val="Tahoma"/>
      <family val="2"/>
    </font>
    <font>
      <sz val="11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7" fillId="0" borderId="0"/>
    <xf numFmtId="166" fontId="7" fillId="0" borderId="0"/>
    <xf numFmtId="167" fontId="7" fillId="0" borderId="0" applyFill="0" applyBorder="0" applyAlignment="0" applyProtection="0"/>
    <xf numFmtId="0" fontId="1" fillId="0" borderId="0"/>
  </cellStyleXfs>
  <cellXfs count="94">
    <xf numFmtId="0" fontId="0" fillId="0" borderId="0" xfId="0"/>
    <xf numFmtId="0" fontId="3" fillId="0" borderId="0" xfId="0" applyFont="1"/>
    <xf numFmtId="0" fontId="5" fillId="0" borderId="0" xfId="0" applyFont="1"/>
    <xf numFmtId="0" fontId="0" fillId="0" borderId="1" xfId="0" applyBorder="1"/>
    <xf numFmtId="164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/>
    <xf numFmtId="164" fontId="0" fillId="0" borderId="0" xfId="1" applyFont="1"/>
    <xf numFmtId="0" fontId="11" fillId="0" borderId="0" xfId="0" applyFont="1"/>
    <xf numFmtId="164" fontId="6" fillId="0" borderId="0" xfId="0" applyNumberFormat="1" applyFont="1"/>
    <xf numFmtId="0" fontId="0" fillId="2" borderId="0" xfId="0" applyFill="1"/>
    <xf numFmtId="165" fontId="0" fillId="0" borderId="1" xfId="1" applyNumberFormat="1" applyFont="1" applyBorder="1"/>
    <xf numFmtId="0" fontId="2" fillId="0" borderId="0" xfId="0" applyFont="1"/>
    <xf numFmtId="165" fontId="0" fillId="2" borderId="0" xfId="1" applyNumberFormat="1" applyFont="1" applyFill="1"/>
    <xf numFmtId="0" fontId="12" fillId="0" borderId="0" xfId="0" applyFont="1"/>
    <xf numFmtId="0" fontId="0" fillId="3" borderId="0" xfId="0" applyFill="1"/>
    <xf numFmtId="0" fontId="0" fillId="4" borderId="0" xfId="0" applyFill="1"/>
    <xf numFmtId="164" fontId="3" fillId="3" borderId="12" xfId="0" applyNumberFormat="1" applyFont="1" applyFill="1" applyBorder="1"/>
    <xf numFmtId="1" fontId="0" fillId="2" borderId="0" xfId="0" applyNumberFormat="1" applyFill="1"/>
    <xf numFmtId="165" fontId="0" fillId="3" borderId="0" xfId="0" applyNumberFormat="1" applyFill="1"/>
    <xf numFmtId="2" fontId="6" fillId="3" borderId="7" xfId="0" applyNumberFormat="1" applyFont="1" applyFill="1" applyBorder="1"/>
    <xf numFmtId="0" fontId="5" fillId="0" borderId="5" xfId="0" applyFont="1" applyBorder="1"/>
    <xf numFmtId="0" fontId="0" fillId="0" borderId="0" xfId="0" applyAlignment="1">
      <alignment horizontal="center"/>
    </xf>
    <xf numFmtId="0" fontId="0" fillId="0" borderId="14" xfId="0" applyBorder="1" applyAlignment="1">
      <alignment wrapText="1"/>
    </xf>
    <xf numFmtId="0" fontId="0" fillId="0" borderId="11" xfId="0" applyBorder="1"/>
    <xf numFmtId="0" fontId="0" fillId="0" borderId="13" xfId="0" applyBorder="1"/>
    <xf numFmtId="0" fontId="0" fillId="0" borderId="3" xfId="0" applyBorder="1"/>
    <xf numFmtId="0" fontId="0" fillId="0" borderId="8" xfId="0" applyBorder="1"/>
    <xf numFmtId="0" fontId="2" fillId="0" borderId="1" xfId="0" applyFont="1" applyBorder="1"/>
    <xf numFmtId="0" fontId="5" fillId="0" borderId="1" xfId="0" applyFont="1" applyBorder="1"/>
    <xf numFmtId="3" fontId="4" fillId="0" borderId="2" xfId="6" applyNumberFormat="1" applyFont="1" applyBorder="1" applyAlignment="1">
      <alignment horizontal="left" vertical="center" wrapText="1" indent="2"/>
    </xf>
    <xf numFmtId="0" fontId="6" fillId="0" borderId="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wrapText="1"/>
    </xf>
    <xf numFmtId="9" fontId="6" fillId="0" borderId="0" xfId="2" applyFont="1"/>
    <xf numFmtId="9" fontId="6" fillId="3" borderId="7" xfId="2" applyFont="1" applyFill="1" applyBorder="1"/>
    <xf numFmtId="9" fontId="6" fillId="3" borderId="4" xfId="2" applyFont="1" applyFill="1" applyBorder="1"/>
    <xf numFmtId="164" fontId="6" fillId="3" borderId="1" xfId="0" applyNumberFormat="1" applyFont="1" applyFill="1" applyBorder="1"/>
    <xf numFmtId="164" fontId="6" fillId="3" borderId="12" xfId="0" applyNumberFormat="1" applyFont="1" applyFill="1" applyBorder="1"/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9" fillId="0" borderId="0" xfId="0" applyFont="1"/>
    <xf numFmtId="0" fontId="13" fillId="0" borderId="0" xfId="0" applyFont="1" applyAlignment="1">
      <alignment wrapText="1"/>
    </xf>
    <xf numFmtId="165" fontId="13" fillId="3" borderId="0" xfId="1" applyNumberFormat="1" applyFont="1" applyFill="1"/>
    <xf numFmtId="165" fontId="13" fillId="0" borderId="0" xfId="0" applyNumberFormat="1" applyFont="1"/>
    <xf numFmtId="0" fontId="6" fillId="0" borderId="2" xfId="0" applyFont="1" applyBorder="1" applyAlignment="1">
      <alignment wrapText="1"/>
    </xf>
    <xf numFmtId="0" fontId="0" fillId="0" borderId="9" xfId="0" applyBorder="1"/>
    <xf numFmtId="0" fontId="0" fillId="0" borderId="0" xfId="0" applyAlignment="1">
      <alignment horizontal="center" wrapText="1"/>
    </xf>
    <xf numFmtId="0" fontId="0" fillId="0" borderId="1" xfId="0" applyBorder="1" applyAlignment="1">
      <alignment wrapText="1"/>
    </xf>
    <xf numFmtId="0" fontId="15" fillId="0" borderId="6" xfId="0" applyFont="1" applyBorder="1" applyAlignment="1">
      <alignment horizontal="justify" vertical="center"/>
    </xf>
    <xf numFmtId="0" fontId="15" fillId="0" borderId="1" xfId="0" applyFont="1" applyBorder="1" applyAlignment="1">
      <alignment horizontal="justify" vertical="center"/>
    </xf>
    <xf numFmtId="14" fontId="0" fillId="0" borderId="0" xfId="0" applyNumberFormat="1"/>
    <xf numFmtId="0" fontId="0" fillId="0" borderId="6" xfId="0" applyBorder="1" applyAlignment="1">
      <alignment wrapText="1"/>
    </xf>
    <xf numFmtId="0" fontId="0" fillId="0" borderId="1" xfId="0" applyBorder="1" applyAlignment="1">
      <alignment horizontal="center"/>
    </xf>
    <xf numFmtId="0" fontId="3" fillId="0" borderId="1" xfId="0" applyFont="1" applyBorder="1"/>
    <xf numFmtId="0" fontId="0" fillId="2" borderId="0" xfId="0" applyFill="1" applyAlignment="1">
      <alignment horizontal="center"/>
    </xf>
    <xf numFmtId="1" fontId="6" fillId="4" borderId="7" xfId="0" applyNumberFormat="1" applyFont="1" applyFill="1" applyBorder="1" applyAlignment="1">
      <alignment horizontal="center"/>
    </xf>
    <xf numFmtId="0" fontId="13" fillId="0" borderId="1" xfId="0" applyFont="1" applyBorder="1"/>
    <xf numFmtId="0" fontId="0" fillId="0" borderId="1" xfId="0" quotePrefix="1" applyBorder="1"/>
    <xf numFmtId="0" fontId="0" fillId="0" borderId="1" xfId="0" quotePrefix="1" applyBorder="1" applyAlignment="1">
      <alignment wrapText="1"/>
    </xf>
    <xf numFmtId="16" fontId="0" fillId="0" borderId="1" xfId="0" quotePrefix="1" applyNumberFormat="1" applyBorder="1" applyAlignment="1">
      <alignment wrapText="1"/>
    </xf>
    <xf numFmtId="0" fontId="11" fillId="0" borderId="6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164" fontId="13" fillId="3" borderId="0" xfId="1" applyFont="1" applyFill="1" applyAlignment="1">
      <alignment horizontal="center"/>
    </xf>
    <xf numFmtId="165" fontId="0" fillId="0" borderId="0" xfId="1" applyNumberFormat="1" applyFont="1" applyFill="1"/>
    <xf numFmtId="1" fontId="0" fillId="0" borderId="0" xfId="0" applyNumberFormat="1"/>
    <xf numFmtId="0" fontId="17" fillId="0" borderId="0" xfId="0" applyFont="1"/>
    <xf numFmtId="0" fontId="18" fillId="0" borderId="0" xfId="0" applyFont="1"/>
    <xf numFmtId="0" fontId="19" fillId="0" borderId="1" xfId="0" applyFont="1" applyBorder="1"/>
    <xf numFmtId="0" fontId="19" fillId="0" borderId="0" xfId="0" applyFont="1"/>
    <xf numFmtId="165" fontId="20" fillId="0" borderId="0" xfId="1" applyNumberFormat="1" applyFont="1"/>
    <xf numFmtId="168" fontId="17" fillId="0" borderId="0" xfId="0" applyNumberFormat="1" applyFont="1"/>
    <xf numFmtId="168" fontId="6" fillId="3" borderId="0" xfId="2" applyNumberFormat="1" applyFont="1" applyFill="1" applyBorder="1"/>
    <xf numFmtId="168" fontId="17" fillId="3" borderId="1" xfId="2" applyNumberFormat="1" applyFont="1" applyFill="1" applyBorder="1"/>
    <xf numFmtId="168" fontId="17" fillId="3" borderId="1" xfId="0" applyNumberFormat="1" applyFont="1" applyFill="1" applyBorder="1"/>
    <xf numFmtId="168" fontId="17" fillId="3" borderId="0" xfId="0" applyNumberFormat="1" applyFont="1" applyFill="1"/>
    <xf numFmtId="165" fontId="20" fillId="2" borderId="1" xfId="1" applyNumberFormat="1" applyFont="1" applyFill="1" applyBorder="1"/>
    <xf numFmtId="165" fontId="20" fillId="2" borderId="0" xfId="1" applyNumberFormat="1" applyFont="1" applyFill="1"/>
    <xf numFmtId="164" fontId="0" fillId="0" borderId="1" xfId="1" applyFont="1" applyBorder="1"/>
    <xf numFmtId="165" fontId="0" fillId="2" borderId="1" xfId="1" applyNumberFormat="1" applyFont="1" applyFill="1" applyBorder="1"/>
    <xf numFmtId="164" fontId="0" fillId="2" borderId="1" xfId="0" applyNumberFormat="1" applyFill="1" applyBorder="1"/>
    <xf numFmtId="164" fontId="0" fillId="0" borderId="1" xfId="0" applyNumberFormat="1" applyBorder="1"/>
    <xf numFmtId="0" fontId="0" fillId="2" borderId="1" xfId="0" applyFill="1" applyBorder="1"/>
    <xf numFmtId="164" fontId="13" fillId="3" borderId="0" xfId="0" applyNumberFormat="1" applyFont="1" applyFill="1"/>
    <xf numFmtId="164" fontId="0" fillId="0" borderId="0" xfId="1" applyFont="1" applyFill="1" applyBorder="1"/>
    <xf numFmtId="165" fontId="0" fillId="0" borderId="0" xfId="1" applyNumberFormat="1" applyFont="1" applyFill="1" applyBorder="1"/>
    <xf numFmtId="164" fontId="13" fillId="0" borderId="0" xfId="0" applyNumberFormat="1" applyFont="1"/>
    <xf numFmtId="0" fontId="13" fillId="0" borderId="1" xfId="0" applyFont="1" applyBorder="1" applyAlignment="1">
      <alignment wrapText="1"/>
    </xf>
    <xf numFmtId="3" fontId="12" fillId="0" borderId="0" xfId="6" applyNumberFormat="1" applyFont="1" applyAlignment="1">
      <alignment vertical="center"/>
    </xf>
    <xf numFmtId="0" fontId="0" fillId="0" borderId="16" xfId="0" applyBorder="1" applyAlignment="1">
      <alignment horizontal="center" wrapText="1"/>
    </xf>
    <xf numFmtId="0" fontId="18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1" fillId="0" borderId="17" xfId="1" applyNumberFormat="1" applyFont="1" applyBorder="1" applyAlignment="1">
      <alignment horizontal="center"/>
    </xf>
  </cellXfs>
  <cellStyles count="7">
    <cellStyle name="Comma" xfId="1" builtinId="3"/>
    <cellStyle name="Normal" xfId="0" builtinId="0"/>
    <cellStyle name="Normal 2" xfId="3" xr:uid="{72712E6D-45B8-40FD-A3D6-C638D7252A96}"/>
    <cellStyle name="Normal 2 2" xfId="6" xr:uid="{F8D0ECEA-911D-497D-9938-C00D4B3DD267}"/>
    <cellStyle name="Normal 4" xfId="4" xr:uid="{0D57988A-A142-41A4-A323-0B5682DF93F7}"/>
    <cellStyle name="Percent" xfId="2" builtinId="5"/>
    <cellStyle name="Smart Percent" xfId="5" xr:uid="{1D21E0E8-0111-4A7A-960C-8E9B5D5B0E68}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5</xdr:row>
          <xdr:rowOff>523875</xdr:rowOff>
        </xdr:from>
        <xdr:to>
          <xdr:col>11</xdr:col>
          <xdr:colOff>1609725</xdr:colOff>
          <xdr:row>5</xdr:row>
          <xdr:rowOff>1123950</xdr:rowOff>
        </xdr:to>
        <xdr:sp macro="" textlink="">
          <xdr:nvSpPr>
            <xdr:cNvPr id="28675" name="Object 3" hidden="1">
              <a:extLst>
                <a:ext uri="{63B3BB69-23CF-44E3-9099-C40C66FF867C}">
                  <a14:compatExt spid="_x0000_s28675"/>
                </a:ext>
                <a:ext uri="{FF2B5EF4-FFF2-40B4-BE49-F238E27FC236}">
                  <a16:creationId xmlns:a16="http://schemas.microsoft.com/office/drawing/2014/main" id="{00000000-0008-0000-0200-00000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94FCC-7859-41D5-B6CC-DEDCC8AB0224}">
  <dimension ref="B2:C5"/>
  <sheetViews>
    <sheetView workbookViewId="0">
      <selection activeCell="A8" sqref="A8:XFD8"/>
    </sheetView>
  </sheetViews>
  <sheetFormatPr defaultRowHeight="15"/>
  <cols>
    <col min="2" max="2" width="13.7109375" bestFit="1" customWidth="1"/>
    <col min="3" max="3" width="19.85546875" bestFit="1" customWidth="1"/>
  </cols>
  <sheetData>
    <row r="2" spans="2:3" s="12" customFormat="1">
      <c r="B2" s="12" t="s">
        <v>0</v>
      </c>
      <c r="C2" s="12" t="s">
        <v>1</v>
      </c>
    </row>
    <row r="3" spans="2:3">
      <c r="B3" s="10"/>
      <c r="C3" t="s">
        <v>2</v>
      </c>
    </row>
    <row r="4" spans="2:3">
      <c r="B4" s="16"/>
      <c r="C4" t="s">
        <v>3</v>
      </c>
    </row>
    <row r="5" spans="2:3">
      <c r="B5" s="15"/>
      <c r="C5" t="s">
        <v>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1549E-70C0-40D6-8FE0-98E546C31837}">
  <dimension ref="A1:Q63"/>
  <sheetViews>
    <sheetView tabSelected="1" topLeftCell="A29" workbookViewId="0">
      <selection activeCell="A35" sqref="A35"/>
    </sheetView>
  </sheetViews>
  <sheetFormatPr defaultRowHeight="15"/>
  <cols>
    <col min="1" max="1" width="30" customWidth="1"/>
    <col min="2" max="2" width="6.140625" customWidth="1"/>
    <col min="3" max="3" width="17.7109375" customWidth="1"/>
    <col min="4" max="4" width="13.28515625" customWidth="1"/>
    <col min="5" max="5" width="12.28515625" customWidth="1"/>
    <col min="6" max="6" width="18.5703125" customWidth="1"/>
    <col min="7" max="7" width="13" customWidth="1"/>
    <col min="8" max="12" width="12.7109375" customWidth="1"/>
    <col min="13" max="13" width="14.7109375" style="40" customWidth="1"/>
    <col min="14" max="14" width="22.28515625" bestFit="1" customWidth="1"/>
    <col min="16" max="16" width="19.85546875" bestFit="1" customWidth="1"/>
  </cols>
  <sheetData>
    <row r="1" spans="1:17">
      <c r="A1" s="1" t="s">
        <v>5</v>
      </c>
    </row>
    <row r="3" spans="1:17" ht="75">
      <c r="C3" s="52" t="s">
        <v>6</v>
      </c>
      <c r="D3" s="62" t="s">
        <v>7</v>
      </c>
      <c r="E3" s="62" t="s">
        <v>8</v>
      </c>
      <c r="F3" s="62" t="s">
        <v>9</v>
      </c>
      <c r="G3" s="62" t="s">
        <v>10</v>
      </c>
      <c r="H3" s="62" t="s">
        <v>11</v>
      </c>
      <c r="I3" s="62" t="s">
        <v>12</v>
      </c>
      <c r="J3" s="47" t="s">
        <v>13</v>
      </c>
      <c r="K3" s="62" t="s">
        <v>14</v>
      </c>
      <c r="L3" s="47" t="s">
        <v>15</v>
      </c>
      <c r="M3" s="88" t="s">
        <v>16</v>
      </c>
      <c r="N3" s="22"/>
      <c r="P3" s="8"/>
      <c r="Q3" s="6"/>
    </row>
    <row r="4" spans="1:17">
      <c r="A4" s="53" t="s">
        <v>17</v>
      </c>
      <c r="B4" s="3"/>
      <c r="C4" s="79"/>
      <c r="D4" s="3"/>
      <c r="E4" s="80">
        <v>500</v>
      </c>
      <c r="F4" s="81" t="s">
        <v>18</v>
      </c>
      <c r="G4" s="82"/>
      <c r="H4" s="83">
        <v>100</v>
      </c>
      <c r="I4" s="82"/>
      <c r="J4" s="83">
        <v>500</v>
      </c>
      <c r="K4" s="3"/>
      <c r="L4" s="83">
        <v>500</v>
      </c>
      <c r="M4" s="84">
        <f>AVERAGE(E4:L4)</f>
        <v>400</v>
      </c>
      <c r="N4" s="22"/>
      <c r="P4" s="8"/>
      <c r="Q4" s="6"/>
    </row>
    <row r="5" spans="1:17">
      <c r="A5" s="1"/>
      <c r="C5" s="85"/>
      <c r="E5" s="86"/>
      <c r="F5" s="4"/>
      <c r="G5" s="4"/>
      <c r="I5" s="4"/>
      <c r="M5" s="87"/>
      <c r="N5" s="87"/>
      <c r="P5" s="8"/>
      <c r="Q5" s="6"/>
    </row>
    <row r="6" spans="1:17">
      <c r="A6" s="1"/>
      <c r="C6" s="85"/>
      <c r="E6" s="86"/>
      <c r="F6" s="4"/>
      <c r="G6" s="4"/>
      <c r="I6" s="4"/>
      <c r="M6" s="87"/>
      <c r="N6" s="87"/>
      <c r="P6" s="8"/>
      <c r="Q6" s="6"/>
    </row>
    <row r="7" spans="1:17">
      <c r="A7" s="1" t="s">
        <v>19</v>
      </c>
      <c r="P7" s="8"/>
      <c r="Q7" s="6"/>
    </row>
    <row r="8" spans="1:17" ht="90">
      <c r="C8" s="52" t="s">
        <v>6</v>
      </c>
      <c r="D8" s="62" t="s">
        <v>7</v>
      </c>
      <c r="E8" s="62" t="s">
        <v>8</v>
      </c>
      <c r="F8" s="62" t="s">
        <v>9</v>
      </c>
      <c r="G8" s="62" t="s">
        <v>10</v>
      </c>
      <c r="H8" s="62" t="s">
        <v>11</v>
      </c>
      <c r="I8" s="62" t="s">
        <v>12</v>
      </c>
      <c r="J8" s="22"/>
      <c r="K8" s="62" t="s">
        <v>14</v>
      </c>
      <c r="L8" s="47" t="s">
        <v>15</v>
      </c>
      <c r="M8" s="63" t="s">
        <v>20</v>
      </c>
      <c r="N8" s="22"/>
      <c r="P8" s="8"/>
      <c r="Q8" s="6"/>
    </row>
    <row r="9" spans="1:17">
      <c r="C9" s="54">
        <v>5</v>
      </c>
      <c r="D9" s="54">
        <v>1</v>
      </c>
      <c r="E9" s="54">
        <v>3</v>
      </c>
      <c r="F9" s="54">
        <v>5</v>
      </c>
      <c r="G9" s="54">
        <v>5</v>
      </c>
      <c r="H9" s="54">
        <v>5</v>
      </c>
      <c r="I9" s="54">
        <v>3</v>
      </c>
      <c r="J9" s="22"/>
      <c r="K9" s="54">
        <v>5</v>
      </c>
      <c r="L9" s="54">
        <v>5</v>
      </c>
      <c r="M9" s="64">
        <f>M28/M23</f>
        <v>4.243618027103687</v>
      </c>
      <c r="N9" s="46"/>
      <c r="P9" s="8"/>
      <c r="Q9" s="6"/>
    </row>
    <row r="10" spans="1:17">
      <c r="N10" s="5"/>
      <c r="P10" s="8"/>
      <c r="Q10" s="6"/>
    </row>
    <row r="11" spans="1:17">
      <c r="P11" s="8"/>
      <c r="Q11" s="6"/>
    </row>
    <row r="12" spans="1:17">
      <c r="A12" s="1" t="s">
        <v>21</v>
      </c>
      <c r="P12" s="1"/>
      <c r="Q12" s="6"/>
    </row>
    <row r="13" spans="1:17" ht="75">
      <c r="C13" s="3" t="s">
        <v>6</v>
      </c>
      <c r="D13" s="47" t="s">
        <v>7</v>
      </c>
      <c r="E13" s="47" t="s">
        <v>8</v>
      </c>
      <c r="F13" s="47" t="s">
        <v>9</v>
      </c>
      <c r="G13" s="47" t="s">
        <v>10</v>
      </c>
      <c r="H13" s="47" t="s">
        <v>11</v>
      </c>
      <c r="I13" s="47" t="s">
        <v>12</v>
      </c>
      <c r="K13" s="47" t="s">
        <v>14</v>
      </c>
      <c r="L13" s="47" t="s">
        <v>15</v>
      </c>
      <c r="M13" s="41" t="s">
        <v>22</v>
      </c>
    </row>
    <row r="14" spans="1:17">
      <c r="C14" s="13">
        <v>1000</v>
      </c>
      <c r="D14" s="13">
        <v>5000</v>
      </c>
      <c r="E14" s="13">
        <v>5000</v>
      </c>
      <c r="F14" s="13">
        <v>1000</v>
      </c>
      <c r="G14" s="13">
        <v>1000</v>
      </c>
      <c r="H14" s="13">
        <v>5000</v>
      </c>
      <c r="I14" s="13">
        <v>5000</v>
      </c>
      <c r="J14" s="65"/>
      <c r="K14" s="13">
        <v>1000</v>
      </c>
      <c r="L14" s="13">
        <v>5000</v>
      </c>
      <c r="M14" s="42">
        <f>SUM(C14:L14)</f>
        <v>29000</v>
      </c>
    </row>
    <row r="17" spans="1:14">
      <c r="A17" s="1" t="s">
        <v>23</v>
      </c>
    </row>
    <row r="18" spans="1:14">
      <c r="C18" s="18">
        <v>10</v>
      </c>
      <c r="D18" s="18">
        <v>10</v>
      </c>
      <c r="E18" s="18">
        <v>50</v>
      </c>
      <c r="G18" s="18">
        <v>10</v>
      </c>
      <c r="H18" s="18">
        <v>80</v>
      </c>
      <c r="I18" s="18">
        <v>50</v>
      </c>
      <c r="J18" s="66"/>
      <c r="K18" s="18">
        <v>50</v>
      </c>
    </row>
    <row r="21" spans="1:14">
      <c r="A21" s="1" t="s">
        <v>24</v>
      </c>
    </row>
    <row r="22" spans="1:14" ht="75">
      <c r="C22" s="3" t="s">
        <v>6</v>
      </c>
      <c r="D22" s="47" t="s">
        <v>7</v>
      </c>
      <c r="E22" s="47" t="s">
        <v>8</v>
      </c>
      <c r="F22" s="47" t="s">
        <v>9</v>
      </c>
      <c r="G22" s="47" t="s">
        <v>10</v>
      </c>
      <c r="H22" s="47" t="s">
        <v>11</v>
      </c>
      <c r="I22" s="47" t="s">
        <v>12</v>
      </c>
      <c r="K22" s="47" t="s">
        <v>14</v>
      </c>
      <c r="L22" s="47" t="s">
        <v>15</v>
      </c>
      <c r="M22" s="41" t="s">
        <v>25</v>
      </c>
    </row>
    <row r="23" spans="1:14">
      <c r="C23" s="19">
        <f>ROUND(C18/100*C14,0)</f>
        <v>100</v>
      </c>
      <c r="D23" s="19">
        <f>ROUND(D18/100*D14,0)</f>
        <v>500</v>
      </c>
      <c r="E23" s="19">
        <f>ROUND(E18/100*E14,0)</f>
        <v>2500</v>
      </c>
      <c r="F23" s="19">
        <v>5665</v>
      </c>
      <c r="G23" s="19">
        <f>ROUND(G18/100*G14,0)</f>
        <v>100</v>
      </c>
      <c r="H23" s="19">
        <f>ROUND(H18/100*H14,0)</f>
        <v>4000</v>
      </c>
      <c r="I23" s="19">
        <f>ROUND(I18/100*I14,0)</f>
        <v>2500</v>
      </c>
      <c r="K23" s="19">
        <f>ROUND(K18/100*K14,0)</f>
        <v>500</v>
      </c>
      <c r="L23" s="5"/>
      <c r="M23" s="42">
        <f>SUM(C23:L23)</f>
        <v>15865</v>
      </c>
      <c r="N23" s="33"/>
    </row>
    <row r="26" spans="1:14">
      <c r="A26" s="1" t="s">
        <v>26</v>
      </c>
    </row>
    <row r="27" spans="1:14" ht="75">
      <c r="C27" s="3" t="s">
        <v>6</v>
      </c>
      <c r="D27" s="47" t="s">
        <v>7</v>
      </c>
      <c r="E27" s="47" t="s">
        <v>8</v>
      </c>
      <c r="F27" s="47" t="s">
        <v>9</v>
      </c>
      <c r="G27" s="47" t="s">
        <v>10</v>
      </c>
      <c r="H27" s="47" t="s">
        <v>11</v>
      </c>
      <c r="I27" s="47" t="s">
        <v>12</v>
      </c>
      <c r="K27" s="47" t="s">
        <v>14</v>
      </c>
      <c r="L27" s="47" t="s">
        <v>15</v>
      </c>
      <c r="M27" s="41" t="s">
        <v>27</v>
      </c>
    </row>
    <row r="28" spans="1:14">
      <c r="C28" s="19">
        <f t="shared" ref="C28:I28" si="0">C23*C9</f>
        <v>500</v>
      </c>
      <c r="D28" s="19">
        <f t="shared" si="0"/>
        <v>500</v>
      </c>
      <c r="E28" s="19">
        <f t="shared" si="0"/>
        <v>7500</v>
      </c>
      <c r="F28" s="19">
        <f t="shared" si="0"/>
        <v>28325</v>
      </c>
      <c r="G28" s="19">
        <f t="shared" si="0"/>
        <v>500</v>
      </c>
      <c r="H28" s="19">
        <f t="shared" si="0"/>
        <v>20000</v>
      </c>
      <c r="I28" s="19">
        <f t="shared" si="0"/>
        <v>7500</v>
      </c>
      <c r="K28" s="19">
        <f>K23*K9</f>
        <v>2500</v>
      </c>
      <c r="L28" s="19"/>
      <c r="M28" s="43">
        <f>SUM(C28:L28)</f>
        <v>67325</v>
      </c>
    </row>
    <row r="31" spans="1:14">
      <c r="A31" s="1" t="s">
        <v>28</v>
      </c>
    </row>
    <row r="32" spans="1:14" ht="15.75" thickBot="1"/>
    <row r="33" spans="1:11" ht="30">
      <c r="A33" s="90" t="s">
        <v>29</v>
      </c>
      <c r="B33" s="23"/>
      <c r="C33" s="44" t="s">
        <v>30</v>
      </c>
    </row>
    <row r="34" spans="1:11">
      <c r="A34" s="38" t="s">
        <v>31</v>
      </c>
      <c r="B34" s="24"/>
      <c r="C34" s="20">
        <f>M9</f>
        <v>4.243618027103687</v>
      </c>
    </row>
    <row r="35" spans="1:11" ht="30">
      <c r="A35" s="38" t="s">
        <v>32</v>
      </c>
      <c r="B35" s="24"/>
      <c r="C35" s="55">
        <v>2</v>
      </c>
    </row>
    <row r="36" spans="1:11" ht="30">
      <c r="A36" s="38" t="s">
        <v>33</v>
      </c>
      <c r="B36" s="24"/>
      <c r="C36" s="34">
        <f>C34/(C34+C35)</f>
        <v>0.67967290898995503</v>
      </c>
    </row>
    <row r="37" spans="1:11" ht="30">
      <c r="A37" s="39" t="s">
        <v>34</v>
      </c>
      <c r="B37" s="25"/>
      <c r="C37" s="35">
        <f>C36/C34</f>
        <v>0.16016354550502246</v>
      </c>
    </row>
    <row r="40" spans="1:11">
      <c r="A40" s="1" t="s">
        <v>35</v>
      </c>
    </row>
    <row r="41" spans="1:11" ht="30">
      <c r="A41" s="28" t="s">
        <v>36</v>
      </c>
      <c r="B41" s="3"/>
      <c r="C41" s="31" t="s">
        <v>37</v>
      </c>
    </row>
    <row r="42" spans="1:11">
      <c r="A42" s="29"/>
      <c r="B42" s="3"/>
      <c r="C42" s="36">
        <f>M4/12</f>
        <v>33.333333333333336</v>
      </c>
    </row>
    <row r="43" spans="1:11">
      <c r="A43" s="2"/>
      <c r="C43" s="4"/>
    </row>
    <row r="44" spans="1:11">
      <c r="K44" s="7"/>
    </row>
    <row r="45" spans="1:11">
      <c r="A45" s="89" t="s">
        <v>38</v>
      </c>
      <c r="K45" s="4"/>
    </row>
    <row r="46" spans="1:11" ht="15.75" thickBot="1">
      <c r="A46" s="45"/>
    </row>
    <row r="47" spans="1:11" ht="30.75" thickBot="1">
      <c r="A47" s="30"/>
      <c r="B47" s="26"/>
      <c r="C47" s="32" t="s">
        <v>39</v>
      </c>
    </row>
    <row r="48" spans="1:11" ht="15.75" thickBot="1">
      <c r="A48" s="21"/>
      <c r="B48" s="27"/>
      <c r="C48" s="37">
        <f>C42*C37</f>
        <v>5.338784850167416</v>
      </c>
    </row>
    <row r="51" spans="1:13">
      <c r="A51" s="14" t="s">
        <v>40</v>
      </c>
      <c r="C51" s="73">
        <f>'profit brut'!C18/(1-'profit brut'!C18)</f>
        <v>2.8135246402387171E-2</v>
      </c>
      <c r="M51"/>
    </row>
    <row r="52" spans="1:13">
      <c r="A52" s="2"/>
      <c r="C52" s="9"/>
      <c r="M52"/>
    </row>
    <row r="53" spans="1:13">
      <c r="M53"/>
    </row>
    <row r="54" spans="1:13">
      <c r="A54" s="89" t="s">
        <v>41</v>
      </c>
      <c r="M54"/>
    </row>
    <row r="55" spans="1:13" ht="15.75" thickBot="1">
      <c r="A55" s="45"/>
      <c r="M55"/>
    </row>
    <row r="56" spans="1:13" ht="30">
      <c r="A56" s="30"/>
      <c r="B56" s="26"/>
      <c r="C56" s="32" t="s">
        <v>42</v>
      </c>
      <c r="M56"/>
    </row>
    <row r="57" spans="1:13" ht="15.75" thickBot="1">
      <c r="A57" s="21"/>
      <c r="B57" s="27"/>
      <c r="C57" s="17">
        <f>C48*(1+$C$51)</f>
        <v>5.4889928774162078</v>
      </c>
      <c r="M57"/>
    </row>
    <row r="58" spans="1:13">
      <c r="M58"/>
    </row>
    <row r="59" spans="1:13">
      <c r="M59"/>
    </row>
    <row r="60" spans="1:13">
      <c r="C60" s="4"/>
      <c r="M60"/>
    </row>
    <row r="61" spans="1:13">
      <c r="M61"/>
    </row>
    <row r="62" spans="1:13">
      <c r="M62"/>
    </row>
    <row r="63" spans="1:13">
      <c r="M6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3726C-F57A-4A0D-850C-B1B6307AA32B}">
  <dimension ref="A1:S27"/>
  <sheetViews>
    <sheetView zoomScaleNormal="100" workbookViewId="0">
      <pane xSplit="5" ySplit="1" topLeftCell="F5" activePane="bottomRight" state="frozen"/>
      <selection pane="bottomRight" activeCell="D5" sqref="D5"/>
      <selection pane="bottomLeft" activeCell="D2" sqref="D2"/>
      <selection pane="topRight" activeCell="F1" sqref="F1"/>
    </sheetView>
  </sheetViews>
  <sheetFormatPr defaultRowHeight="15" outlineLevelCol="1"/>
  <cols>
    <col min="1" max="1" width="12.7109375" hidden="1" customWidth="1" outlineLevel="1"/>
    <col min="2" max="2" width="7.28515625" hidden="1" customWidth="1" outlineLevel="1"/>
    <col min="3" max="3" width="10.5703125" hidden="1" customWidth="1" outlineLevel="1"/>
    <col min="4" max="4" width="41.140625" bestFit="1" customWidth="1" collapsed="1"/>
    <col min="5" max="5" width="23.28515625" hidden="1" customWidth="1" outlineLevel="1"/>
    <col min="6" max="6" width="34" customWidth="1" collapsed="1"/>
    <col min="7" max="7" width="31.42578125" customWidth="1"/>
    <col min="8" max="8" width="27.7109375" customWidth="1"/>
    <col min="9" max="9" width="26.85546875" customWidth="1"/>
    <col min="10" max="10" width="18.28515625" customWidth="1"/>
    <col min="11" max="11" width="23.28515625" customWidth="1"/>
    <col min="12" max="12" width="26.42578125" customWidth="1"/>
    <col min="13" max="13" width="19.7109375" customWidth="1"/>
    <col min="14" max="14" width="32.140625" customWidth="1"/>
    <col min="15" max="15" width="24.7109375" customWidth="1"/>
    <col min="16" max="16" width="11.42578125" customWidth="1"/>
    <col min="17" max="17" width="20.5703125" customWidth="1"/>
    <col min="18" max="18" width="26.42578125" customWidth="1"/>
    <col min="19" max="19" width="20.7109375" customWidth="1"/>
  </cols>
  <sheetData>
    <row r="1" spans="1:19" ht="183" customHeight="1">
      <c r="A1" s="5" t="s">
        <v>43</v>
      </c>
      <c r="B1" t="s">
        <v>44</v>
      </c>
      <c r="C1" t="s">
        <v>45</v>
      </c>
      <c r="D1" s="12" t="s">
        <v>46</v>
      </c>
      <c r="E1" t="s">
        <v>47</v>
      </c>
      <c r="F1" s="48" t="s">
        <v>48</v>
      </c>
      <c r="G1" s="48" t="s">
        <v>49</v>
      </c>
      <c r="H1" s="49" t="s">
        <v>50</v>
      </c>
      <c r="I1" s="49" t="s">
        <v>51</v>
      </c>
      <c r="J1" s="49" t="s">
        <v>52</v>
      </c>
      <c r="K1" s="49" t="s">
        <v>53</v>
      </c>
      <c r="L1" s="49" t="s">
        <v>54</v>
      </c>
      <c r="M1" s="49" t="s">
        <v>55</v>
      </c>
      <c r="N1" s="49" t="s">
        <v>56</v>
      </c>
      <c r="O1" s="49" t="s">
        <v>57</v>
      </c>
      <c r="P1" s="49" t="s">
        <v>58</v>
      </c>
      <c r="Q1" s="49" t="s">
        <v>59</v>
      </c>
      <c r="R1" s="49" t="s">
        <v>60</v>
      </c>
      <c r="S1" s="49" t="s">
        <v>61</v>
      </c>
    </row>
    <row r="2" spans="1:19" ht="75">
      <c r="A2" t="s">
        <v>62</v>
      </c>
      <c r="B2">
        <v>3655</v>
      </c>
      <c r="C2" s="50">
        <v>44161</v>
      </c>
      <c r="D2" s="28" t="s">
        <v>6</v>
      </c>
      <c r="E2" s="3" t="s">
        <v>63</v>
      </c>
      <c r="F2" s="47" t="s">
        <v>64</v>
      </c>
      <c r="G2" s="47" t="s">
        <v>65</v>
      </c>
      <c r="H2" s="47" t="s">
        <v>66</v>
      </c>
      <c r="I2" s="47" t="s">
        <v>67</v>
      </c>
      <c r="J2" s="47" t="s">
        <v>68</v>
      </c>
      <c r="K2" s="47" t="s">
        <v>69</v>
      </c>
      <c r="L2" s="47" t="s">
        <v>70</v>
      </c>
      <c r="M2" s="47" t="s">
        <v>71</v>
      </c>
      <c r="N2" s="47" t="s">
        <v>72</v>
      </c>
      <c r="O2" s="47" t="s">
        <v>73</v>
      </c>
      <c r="P2" s="47" t="s">
        <v>74</v>
      </c>
      <c r="Q2" s="47" t="s">
        <v>75</v>
      </c>
      <c r="R2" s="47" t="s">
        <v>76</v>
      </c>
      <c r="S2" s="47" t="s">
        <v>77</v>
      </c>
    </row>
    <row r="3" spans="1:19">
      <c r="A3" t="s">
        <v>62</v>
      </c>
      <c r="B3">
        <v>3656</v>
      </c>
      <c r="C3" s="50">
        <v>44161</v>
      </c>
      <c r="D3" s="56" t="s">
        <v>78</v>
      </c>
      <c r="E3" s="3" t="s">
        <v>79</v>
      </c>
      <c r="F3" s="3" t="s">
        <v>80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90">
      <c r="A4" t="s">
        <v>62</v>
      </c>
      <c r="B4">
        <v>3657</v>
      </c>
      <c r="C4" s="50">
        <v>44161</v>
      </c>
      <c r="D4" s="28" t="s">
        <v>7</v>
      </c>
      <c r="E4" s="3" t="s">
        <v>81</v>
      </c>
      <c r="F4" s="47" t="s">
        <v>82</v>
      </c>
      <c r="G4" s="47" t="s">
        <v>83</v>
      </c>
      <c r="H4" s="47" t="s">
        <v>84</v>
      </c>
      <c r="I4" s="47" t="s">
        <v>67</v>
      </c>
      <c r="J4" s="47"/>
      <c r="K4" s="47" t="s">
        <v>85</v>
      </c>
      <c r="L4" s="47" t="s">
        <v>86</v>
      </c>
      <c r="M4" s="3" t="s">
        <v>87</v>
      </c>
      <c r="N4" s="61" t="s">
        <v>88</v>
      </c>
      <c r="O4" s="47" t="s">
        <v>89</v>
      </c>
      <c r="P4" s="47" t="s">
        <v>90</v>
      </c>
      <c r="Q4" s="47" t="s">
        <v>91</v>
      </c>
      <c r="R4" s="47" t="s">
        <v>92</v>
      </c>
      <c r="S4" s="47" t="s">
        <v>93</v>
      </c>
    </row>
    <row r="5" spans="1:19" ht="180">
      <c r="A5" t="s">
        <v>62</v>
      </c>
      <c r="B5">
        <v>3658</v>
      </c>
      <c r="C5" s="50">
        <v>44161</v>
      </c>
      <c r="D5" s="28" t="s">
        <v>8</v>
      </c>
      <c r="E5" s="3" t="s">
        <v>94</v>
      </c>
      <c r="F5" s="60" t="s">
        <v>95</v>
      </c>
      <c r="G5" s="47" t="s">
        <v>96</v>
      </c>
      <c r="H5" s="47" t="s">
        <v>97</v>
      </c>
      <c r="I5" s="61" t="s">
        <v>98</v>
      </c>
      <c r="J5" s="47" t="s">
        <v>99</v>
      </c>
      <c r="K5" s="47" t="s">
        <v>100</v>
      </c>
      <c r="L5" s="47" t="s">
        <v>101</v>
      </c>
      <c r="M5" s="47" t="s">
        <v>102</v>
      </c>
      <c r="N5" s="61" t="s">
        <v>103</v>
      </c>
      <c r="O5" s="47" t="s">
        <v>104</v>
      </c>
      <c r="P5" s="3" t="s">
        <v>105</v>
      </c>
      <c r="Q5" s="47" t="s">
        <v>106</v>
      </c>
      <c r="R5" s="47" t="s">
        <v>107</v>
      </c>
      <c r="S5" s="47" t="s">
        <v>108</v>
      </c>
    </row>
    <row r="6" spans="1:19" ht="225">
      <c r="A6" t="s">
        <v>62</v>
      </c>
      <c r="B6">
        <v>3659</v>
      </c>
      <c r="C6" s="50">
        <v>44161</v>
      </c>
      <c r="D6" s="12" t="s">
        <v>9</v>
      </c>
      <c r="E6" t="s">
        <v>109</v>
      </c>
      <c r="F6" s="60" t="s">
        <v>110</v>
      </c>
      <c r="G6" s="60" t="s">
        <v>111</v>
      </c>
      <c r="H6" s="51" t="s">
        <v>112</v>
      </c>
      <c r="I6" s="3" t="s">
        <v>67</v>
      </c>
      <c r="J6" s="47" t="s">
        <v>113</v>
      </c>
      <c r="K6" s="47" t="s">
        <v>114</v>
      </c>
      <c r="L6" s="47" t="s">
        <v>115</v>
      </c>
      <c r="M6" s="47" t="s">
        <v>116</v>
      </c>
      <c r="N6" s="47" t="s">
        <v>117</v>
      </c>
      <c r="O6" s="47" t="s">
        <v>118</v>
      </c>
      <c r="P6" s="47" t="s">
        <v>119</v>
      </c>
      <c r="Q6" s="47" t="s">
        <v>120</v>
      </c>
      <c r="R6" s="47" t="s">
        <v>121</v>
      </c>
      <c r="S6" s="47" t="s">
        <v>122</v>
      </c>
    </row>
    <row r="7" spans="1:19" ht="103.15" customHeight="1">
      <c r="A7" t="s">
        <v>62</v>
      </c>
      <c r="B7">
        <v>3660</v>
      </c>
      <c r="C7" s="50">
        <v>44161</v>
      </c>
      <c r="D7" s="12" t="s">
        <v>10</v>
      </c>
      <c r="E7" s="3" t="s">
        <v>123</v>
      </c>
      <c r="F7" s="60" t="s">
        <v>82</v>
      </c>
      <c r="G7" s="47" t="s">
        <v>124</v>
      </c>
      <c r="H7" s="47" t="s">
        <v>84</v>
      </c>
      <c r="I7" s="47" t="s">
        <v>125</v>
      </c>
      <c r="J7" s="47" t="s">
        <v>126</v>
      </c>
      <c r="K7" s="47" t="s">
        <v>127</v>
      </c>
      <c r="L7" s="47" t="s">
        <v>128</v>
      </c>
      <c r="M7" s="47" t="s">
        <v>129</v>
      </c>
      <c r="N7" s="47" t="s">
        <v>130</v>
      </c>
      <c r="O7" s="47" t="s">
        <v>131</v>
      </c>
      <c r="P7" s="47" t="s">
        <v>132</v>
      </c>
      <c r="Q7" s="47" t="s">
        <v>133</v>
      </c>
      <c r="R7" s="47" t="s">
        <v>134</v>
      </c>
      <c r="S7" s="47" t="s">
        <v>135</v>
      </c>
    </row>
    <row r="8" spans="1:19" ht="83.45" customHeight="1">
      <c r="A8" t="s">
        <v>62</v>
      </c>
      <c r="B8">
        <v>3661</v>
      </c>
      <c r="C8" s="50">
        <v>44161</v>
      </c>
      <c r="D8" s="53" t="s">
        <v>11</v>
      </c>
      <c r="E8" s="3" t="s">
        <v>136</v>
      </c>
      <c r="F8" s="61" t="s">
        <v>137</v>
      </c>
      <c r="G8" s="47" t="s">
        <v>138</v>
      </c>
      <c r="H8" s="3" t="s">
        <v>84</v>
      </c>
      <c r="I8" s="3" t="s">
        <v>67</v>
      </c>
      <c r="J8" s="47" t="s">
        <v>139</v>
      </c>
      <c r="K8" s="47" t="s">
        <v>140</v>
      </c>
      <c r="L8" s="47" t="s">
        <v>141</v>
      </c>
      <c r="M8" s="47" t="s">
        <v>142</v>
      </c>
      <c r="N8" s="61" t="s">
        <v>143</v>
      </c>
      <c r="O8" s="47" t="s">
        <v>144</v>
      </c>
      <c r="P8" s="52">
        <v>3</v>
      </c>
      <c r="Q8" s="47" t="s">
        <v>145</v>
      </c>
      <c r="R8" s="47" t="s">
        <v>146</v>
      </c>
      <c r="S8" s="47" t="s">
        <v>135</v>
      </c>
    </row>
    <row r="9" spans="1:19">
      <c r="A9" t="s">
        <v>62</v>
      </c>
      <c r="B9">
        <v>3662</v>
      </c>
      <c r="C9" s="50">
        <v>44161</v>
      </c>
      <c r="D9" s="12" t="s">
        <v>147</v>
      </c>
      <c r="F9" s="3"/>
    </row>
    <row r="10" spans="1:19">
      <c r="A10" t="s">
        <v>62</v>
      </c>
      <c r="B10">
        <v>3663</v>
      </c>
      <c r="C10" s="50">
        <v>44161</v>
      </c>
      <c r="D10" s="28" t="s">
        <v>148</v>
      </c>
      <c r="E10" s="3" t="s">
        <v>149</v>
      </c>
      <c r="F10" s="3"/>
      <c r="G10" s="47" t="s">
        <v>150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ht="75">
      <c r="A11" t="s">
        <v>62</v>
      </c>
      <c r="B11">
        <v>3664</v>
      </c>
      <c r="C11" s="50">
        <v>44161</v>
      </c>
      <c r="D11" s="28" t="s">
        <v>151</v>
      </c>
      <c r="E11" s="3" t="s">
        <v>152</v>
      </c>
      <c r="F11" s="61" t="s">
        <v>153</v>
      </c>
      <c r="G11" s="3" t="s">
        <v>150</v>
      </c>
      <c r="H11" s="3"/>
      <c r="I11" s="3"/>
      <c r="J11" s="3"/>
      <c r="K11" s="47" t="s">
        <v>154</v>
      </c>
      <c r="L11" s="3"/>
      <c r="M11" s="47" t="s">
        <v>87</v>
      </c>
      <c r="N11" s="3"/>
      <c r="O11" s="3">
        <v>463</v>
      </c>
      <c r="P11" s="3">
        <v>0</v>
      </c>
      <c r="Q11" s="11">
        <v>15649</v>
      </c>
      <c r="R11" s="57" t="s">
        <v>155</v>
      </c>
      <c r="S11" s="57" t="s">
        <v>155</v>
      </c>
    </row>
    <row r="12" spans="1:19">
      <c r="A12" t="s">
        <v>62</v>
      </c>
      <c r="B12">
        <v>3665</v>
      </c>
      <c r="C12" s="50">
        <v>44161</v>
      </c>
      <c r="D12" s="28" t="s">
        <v>156</v>
      </c>
      <c r="E12" s="3" t="s">
        <v>157</v>
      </c>
      <c r="F12" s="3"/>
      <c r="G12" s="3" t="s">
        <v>150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ht="45">
      <c r="A13" t="s">
        <v>62</v>
      </c>
      <c r="B13">
        <v>3666</v>
      </c>
      <c r="C13" s="50">
        <v>44161</v>
      </c>
      <c r="D13" s="28" t="s">
        <v>12</v>
      </c>
      <c r="E13" s="3" t="s">
        <v>158</v>
      </c>
      <c r="F13" s="61" t="s">
        <v>159</v>
      </c>
      <c r="G13" s="47" t="s">
        <v>160</v>
      </c>
      <c r="H13" s="3" t="s">
        <v>150</v>
      </c>
      <c r="I13" s="3" t="s">
        <v>67</v>
      </c>
      <c r="J13" s="3"/>
      <c r="K13" s="47" t="s">
        <v>161</v>
      </c>
      <c r="L13" s="47" t="s">
        <v>162</v>
      </c>
      <c r="M13" s="3" t="s">
        <v>87</v>
      </c>
      <c r="N13" s="3"/>
      <c r="O13" s="3"/>
      <c r="P13" s="47">
        <v>5</v>
      </c>
      <c r="Q13" s="3">
        <f>1235+135</f>
        <v>1370</v>
      </c>
      <c r="R13" s="3"/>
      <c r="S13" s="3" t="s">
        <v>135</v>
      </c>
    </row>
    <row r="14" spans="1:19" ht="60">
      <c r="A14" t="s">
        <v>62</v>
      </c>
      <c r="B14">
        <v>3667</v>
      </c>
      <c r="C14" s="50">
        <v>44161</v>
      </c>
      <c r="D14" s="28" t="s">
        <v>14</v>
      </c>
      <c r="E14" s="3" t="s">
        <v>163</v>
      </c>
      <c r="F14" s="61" t="s">
        <v>164</v>
      </c>
      <c r="G14" s="3" t="s">
        <v>165</v>
      </c>
      <c r="H14" s="47" t="s">
        <v>166</v>
      </c>
      <c r="I14" s="47" t="s">
        <v>166</v>
      </c>
      <c r="J14" s="47" t="s">
        <v>166</v>
      </c>
      <c r="K14" s="47" t="s">
        <v>167</v>
      </c>
      <c r="L14" s="47" t="s">
        <v>168</v>
      </c>
      <c r="M14" s="47" t="s">
        <v>169</v>
      </c>
      <c r="N14" s="47" t="s">
        <v>170</v>
      </c>
      <c r="O14" s="47" t="s">
        <v>171</v>
      </c>
      <c r="P14" s="3">
        <v>4</v>
      </c>
      <c r="Q14" s="3">
        <v>2554</v>
      </c>
      <c r="R14" s="47" t="s">
        <v>172</v>
      </c>
      <c r="S14" s="58" t="s">
        <v>155</v>
      </c>
    </row>
    <row r="15" spans="1:19" ht="105">
      <c r="A15" t="s">
        <v>62</v>
      </c>
      <c r="B15">
        <v>3668</v>
      </c>
      <c r="C15" s="50">
        <v>44161</v>
      </c>
      <c r="D15" s="56" t="s">
        <v>15</v>
      </c>
      <c r="E15" s="3" t="s">
        <v>173</v>
      </c>
      <c r="F15" s="3" t="s">
        <v>174</v>
      </c>
      <c r="G15" s="3" t="s">
        <v>165</v>
      </c>
      <c r="H15" s="3" t="s">
        <v>84</v>
      </c>
      <c r="I15" s="3" t="s">
        <v>175</v>
      </c>
      <c r="J15" s="3"/>
      <c r="K15" s="47" t="s">
        <v>176</v>
      </c>
      <c r="L15" s="47" t="s">
        <v>177</v>
      </c>
      <c r="M15" s="47" t="s">
        <v>178</v>
      </c>
      <c r="N15" s="61" t="s">
        <v>179</v>
      </c>
      <c r="O15" s="47" t="s">
        <v>180</v>
      </c>
      <c r="P15" s="59" t="s">
        <v>181</v>
      </c>
      <c r="Q15" s="47" t="s">
        <v>182</v>
      </c>
      <c r="R15" s="47" t="s">
        <v>172</v>
      </c>
      <c r="S15" s="3" t="s">
        <v>183</v>
      </c>
    </row>
    <row r="16" spans="1:19" ht="60">
      <c r="A16" t="s">
        <v>62</v>
      </c>
      <c r="B16">
        <v>3669</v>
      </c>
      <c r="C16" s="50">
        <v>44161</v>
      </c>
      <c r="D16" s="28" t="s">
        <v>184</v>
      </c>
      <c r="E16" s="3" t="s">
        <v>185</v>
      </c>
      <c r="F16" s="3"/>
      <c r="G16" s="3" t="s">
        <v>165</v>
      </c>
      <c r="H16" s="3" t="s">
        <v>84</v>
      </c>
      <c r="I16" s="3" t="s">
        <v>67</v>
      </c>
      <c r="J16" s="3"/>
      <c r="K16" s="47" t="s">
        <v>186</v>
      </c>
      <c r="L16" s="47" t="s">
        <v>187</v>
      </c>
      <c r="M16" s="47" t="s">
        <v>142</v>
      </c>
      <c r="N16" s="47" t="s">
        <v>187</v>
      </c>
      <c r="O16" s="3"/>
      <c r="P16" s="3">
        <v>1</v>
      </c>
      <c r="Q16" s="47" t="s">
        <v>188</v>
      </c>
      <c r="R16" s="47" t="s">
        <v>170</v>
      </c>
      <c r="S16" s="3"/>
    </row>
    <row r="17" spans="4:4">
      <c r="D17" s="12"/>
    </row>
    <row r="18" spans="4:4">
      <c r="D18" s="12"/>
    </row>
    <row r="19" spans="4:4">
      <c r="D19" s="12"/>
    </row>
    <row r="20" spans="4:4">
      <c r="D20" s="12"/>
    </row>
    <row r="21" spans="4:4">
      <c r="D21" s="12"/>
    </row>
    <row r="22" spans="4:4">
      <c r="D22" s="12"/>
    </row>
    <row r="23" spans="4:4">
      <c r="D23" s="12"/>
    </row>
    <row r="24" spans="4:4">
      <c r="D24" s="12"/>
    </row>
    <row r="25" spans="4:4">
      <c r="D25" s="12"/>
    </row>
    <row r="26" spans="4:4">
      <c r="D26" s="12"/>
    </row>
    <row r="27" spans="4:4">
      <c r="D27" s="12"/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ackager Shell Object" shapeId="28675" r:id="rId4">
          <objectPr defaultSize="0" autoPict="0" r:id="rId5">
            <anchor moveWithCells="1">
              <from>
                <xdr:col>11</xdr:col>
                <xdr:colOff>152400</xdr:colOff>
                <xdr:row>5</xdr:row>
                <xdr:rowOff>523875</xdr:rowOff>
              </from>
              <to>
                <xdr:col>11</xdr:col>
                <xdr:colOff>1609725</xdr:colOff>
                <xdr:row>5</xdr:row>
                <xdr:rowOff>1123950</xdr:rowOff>
              </to>
            </anchor>
          </objectPr>
        </oleObject>
      </mc:Choice>
      <mc:Fallback>
        <oleObject progId="Packager Shell Object" shapeId="28675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2EB0D-D31D-4555-B5C4-E02168784591}">
  <dimension ref="A1:Q39"/>
  <sheetViews>
    <sheetView workbookViewId="0">
      <selection activeCell="A16" sqref="A16:XFD16"/>
    </sheetView>
  </sheetViews>
  <sheetFormatPr defaultColWidth="9.140625" defaultRowHeight="14.25"/>
  <cols>
    <col min="1" max="1" width="44.5703125" style="67" bestFit="1" customWidth="1"/>
    <col min="2" max="2" width="21.5703125" style="67" bestFit="1" customWidth="1"/>
    <col min="3" max="3" width="17" style="67" bestFit="1" customWidth="1"/>
    <col min="4" max="4" width="9.28515625" style="67" bestFit="1" customWidth="1"/>
    <col min="5" max="5" width="3.140625" style="67" customWidth="1"/>
    <col min="6" max="6" width="14.42578125" style="67" bestFit="1" customWidth="1"/>
    <col min="7" max="7" width="16.42578125" style="67" bestFit="1" customWidth="1"/>
    <col min="8" max="8" width="9.28515625" style="67" bestFit="1" customWidth="1"/>
    <col min="9" max="9" width="3" style="67" customWidth="1"/>
    <col min="10" max="10" width="14.28515625" style="67" bestFit="1" customWidth="1"/>
    <col min="11" max="11" width="14.5703125" style="67" bestFit="1" customWidth="1"/>
    <col min="12" max="12" width="9.28515625" style="67" bestFit="1" customWidth="1"/>
    <col min="13" max="13" width="2" style="67" customWidth="1"/>
    <col min="14" max="14" width="14.28515625" style="67" bestFit="1" customWidth="1"/>
    <col min="15" max="15" width="14.5703125" style="67" bestFit="1" customWidth="1"/>
    <col min="16" max="16384" width="9.140625" style="67"/>
  </cols>
  <sheetData>
    <row r="1" spans="1:17">
      <c r="B1" s="91" t="s">
        <v>189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7" s="68" customFormat="1">
      <c r="A2" s="68" t="s">
        <v>190</v>
      </c>
      <c r="B2" s="93">
        <v>2020</v>
      </c>
      <c r="C2" s="93"/>
      <c r="D2" s="93"/>
      <c r="F2" s="93">
        <v>2019</v>
      </c>
      <c r="G2" s="93"/>
      <c r="H2" s="93"/>
      <c r="J2" s="93">
        <v>2018</v>
      </c>
      <c r="K2" s="93"/>
      <c r="L2" s="93"/>
      <c r="N2" s="93">
        <v>2017</v>
      </c>
      <c r="O2" s="93"/>
      <c r="P2" s="93"/>
    </row>
    <row r="3" spans="1:17">
      <c r="A3" s="69" t="s">
        <v>6</v>
      </c>
      <c r="B3" s="77">
        <v>-4962166</v>
      </c>
      <c r="C3" s="77">
        <v>30465110</v>
      </c>
      <c r="D3" s="74">
        <f>B3/C3</f>
        <v>-0.1628802915860143</v>
      </c>
      <c r="F3" s="77">
        <v>-5330625</v>
      </c>
      <c r="G3" s="77">
        <v>36031937</v>
      </c>
      <c r="H3" s="74">
        <f t="shared" ref="H3:H15" si="0">F3/G3</f>
        <v>-0.14794167185627571</v>
      </c>
      <c r="J3" s="77">
        <v>17079</v>
      </c>
      <c r="K3" s="77">
        <v>30654617</v>
      </c>
      <c r="L3" s="74">
        <f t="shared" ref="L3:L15" si="1">J3/K3</f>
        <v>5.5714282778349502E-4</v>
      </c>
      <c r="N3" s="77">
        <v>50869</v>
      </c>
      <c r="O3" s="77">
        <v>25498795</v>
      </c>
      <c r="P3" s="74">
        <f t="shared" ref="P3:P15" si="2">N3/O3</f>
        <v>1.9949570165962746E-3</v>
      </c>
    </row>
    <row r="4" spans="1:17">
      <c r="A4" s="69" t="s">
        <v>191</v>
      </c>
      <c r="B4" s="77">
        <v>2743778</v>
      </c>
      <c r="C4" s="77">
        <v>38557241</v>
      </c>
      <c r="D4" s="74">
        <f>B4/C4</f>
        <v>7.1161160104790691E-2</v>
      </c>
      <c r="F4" s="77">
        <v>933116</v>
      </c>
      <c r="G4" s="77">
        <v>44455072</v>
      </c>
      <c r="H4" s="74">
        <f t="shared" si="0"/>
        <v>2.0990090849476072E-2</v>
      </c>
      <c r="J4" s="77">
        <v>-2940104</v>
      </c>
      <c r="K4" s="77">
        <v>37422800</v>
      </c>
      <c r="L4" s="74">
        <f t="shared" si="1"/>
        <v>-7.8564511474288404E-2</v>
      </c>
      <c r="N4" s="77">
        <v>635243</v>
      </c>
      <c r="O4" s="77">
        <v>36186109</v>
      </c>
      <c r="P4" s="74">
        <f t="shared" si="2"/>
        <v>1.7554885494873183E-2</v>
      </c>
    </row>
    <row r="5" spans="1:17">
      <c r="A5" s="69" t="s">
        <v>192</v>
      </c>
      <c r="B5" s="77">
        <v>-4875778</v>
      </c>
      <c r="C5" s="78">
        <v>130234210</v>
      </c>
      <c r="D5" s="74">
        <f>B5/C5</f>
        <v>-3.7438534775156233E-2</v>
      </c>
      <c r="F5" s="77">
        <v>1507941</v>
      </c>
      <c r="G5" s="77">
        <v>157138460</v>
      </c>
      <c r="H5" s="74">
        <f t="shared" si="0"/>
        <v>9.5962567025284582E-3</v>
      </c>
      <c r="J5" s="77">
        <v>575923</v>
      </c>
      <c r="K5" s="77">
        <v>136938425</v>
      </c>
      <c r="L5" s="74">
        <f t="shared" si="1"/>
        <v>4.2057077843563632E-3</v>
      </c>
      <c r="N5" s="77">
        <v>1891364</v>
      </c>
      <c r="O5" s="77">
        <v>125492361</v>
      </c>
      <c r="P5" s="74">
        <f t="shared" si="2"/>
        <v>1.5071546864912359E-2</v>
      </c>
    </row>
    <row r="6" spans="1:17">
      <c r="A6" s="69" t="s">
        <v>9</v>
      </c>
      <c r="B6" s="77">
        <v>745824</v>
      </c>
      <c r="C6" s="77">
        <v>134864015</v>
      </c>
      <c r="D6" s="74">
        <f>B6/C6</f>
        <v>5.530192764912123E-3</v>
      </c>
      <c r="F6" s="77">
        <v>2575056</v>
      </c>
      <c r="G6" s="77">
        <v>98286307</v>
      </c>
      <c r="H6" s="74">
        <f t="shared" si="0"/>
        <v>2.6199539677485287E-2</v>
      </c>
      <c r="J6" s="77">
        <v>3215179</v>
      </c>
      <c r="K6" s="77">
        <v>95798597</v>
      </c>
      <c r="L6" s="74">
        <f t="shared" si="1"/>
        <v>3.356185894872761E-2</v>
      </c>
      <c r="N6" s="77">
        <v>2878514</v>
      </c>
      <c r="O6" s="77">
        <v>91204903</v>
      </c>
      <c r="P6" s="74">
        <f t="shared" si="2"/>
        <v>3.1560956761282885E-2</v>
      </c>
    </row>
    <row r="7" spans="1:17">
      <c r="A7" s="69" t="s">
        <v>193</v>
      </c>
      <c r="B7" s="77">
        <v>418948</v>
      </c>
      <c r="C7" s="77">
        <v>10051369</v>
      </c>
      <c r="D7" s="74">
        <f t="shared" ref="D7:D15" si="3">B7/C7</f>
        <v>4.1680690461170018E-2</v>
      </c>
      <c r="F7" s="77">
        <v>-599498</v>
      </c>
      <c r="G7" s="77">
        <v>7739303</v>
      </c>
      <c r="H7" s="74">
        <f t="shared" si="0"/>
        <v>-7.746149750177761E-2</v>
      </c>
      <c r="J7" s="77">
        <v>9448</v>
      </c>
      <c r="K7" s="77">
        <v>7263222</v>
      </c>
      <c r="L7" s="74">
        <f t="shared" si="1"/>
        <v>1.3008001132279862E-3</v>
      </c>
      <c r="N7" s="77">
        <v>4043</v>
      </c>
      <c r="O7" s="77">
        <v>6938160</v>
      </c>
      <c r="P7" s="74">
        <f t="shared" si="2"/>
        <v>5.8271933769183759E-4</v>
      </c>
    </row>
    <row r="8" spans="1:17">
      <c r="A8" s="69" t="s">
        <v>194</v>
      </c>
      <c r="B8" s="77">
        <v>31520</v>
      </c>
      <c r="C8" s="77">
        <v>49534812</v>
      </c>
      <c r="D8" s="74">
        <f t="shared" si="3"/>
        <v>6.3632017014619944E-4</v>
      </c>
      <c r="F8" s="77">
        <v>23709</v>
      </c>
      <c r="G8" s="77">
        <v>49237043</v>
      </c>
      <c r="H8" s="74">
        <f t="shared" si="0"/>
        <v>4.8152769856630098E-4</v>
      </c>
      <c r="J8" s="77">
        <v>241805</v>
      </c>
      <c r="K8" s="77">
        <v>45603789</v>
      </c>
      <c r="L8" s="74">
        <f t="shared" si="1"/>
        <v>5.3023006487465333E-3</v>
      </c>
      <c r="N8" s="77">
        <v>15100</v>
      </c>
      <c r="O8" s="77">
        <v>43967648</v>
      </c>
      <c r="P8" s="74">
        <f t="shared" si="2"/>
        <v>3.4343433608274886E-4</v>
      </c>
    </row>
    <row r="9" spans="1:17">
      <c r="A9" s="69" t="s">
        <v>147</v>
      </c>
      <c r="B9" s="77">
        <v>453284</v>
      </c>
      <c r="C9" s="77">
        <v>62581407</v>
      </c>
      <c r="D9" s="74">
        <f t="shared" si="3"/>
        <v>7.2431097626168743E-3</v>
      </c>
      <c r="F9" s="77">
        <v>3007618</v>
      </c>
      <c r="G9" s="77">
        <v>61176950</v>
      </c>
      <c r="H9" s="74">
        <f t="shared" si="0"/>
        <v>4.9162601273845787E-2</v>
      </c>
      <c r="J9" s="77">
        <v>2129762</v>
      </c>
      <c r="K9" s="77">
        <v>51605508</v>
      </c>
      <c r="L9" s="74">
        <f t="shared" si="1"/>
        <v>4.1270052026229451E-2</v>
      </c>
      <c r="N9" s="77">
        <v>4166911</v>
      </c>
      <c r="O9" s="77">
        <v>41621707</v>
      </c>
      <c r="P9" s="74">
        <f t="shared" si="2"/>
        <v>0.10011389009105273</v>
      </c>
      <c r="Q9" s="67" t="s">
        <v>195</v>
      </c>
    </row>
    <row r="10" spans="1:17">
      <c r="A10" s="69" t="s">
        <v>148</v>
      </c>
      <c r="B10" s="77">
        <v>5114320</v>
      </c>
      <c r="C10" s="77">
        <v>111741749</v>
      </c>
      <c r="D10" s="74">
        <f t="shared" si="3"/>
        <v>4.5769106406236756E-2</v>
      </c>
      <c r="F10" s="77">
        <v>4117889</v>
      </c>
      <c r="G10" s="77">
        <v>106850907</v>
      </c>
      <c r="H10" s="74">
        <f t="shared" si="0"/>
        <v>3.8538643382783823E-2</v>
      </c>
      <c r="J10" s="77">
        <v>1679873</v>
      </c>
      <c r="K10" s="77">
        <v>75292258</v>
      </c>
      <c r="L10" s="74">
        <f t="shared" si="1"/>
        <v>2.2311364337087618E-2</v>
      </c>
      <c r="N10" s="77">
        <v>-1160131</v>
      </c>
      <c r="O10" s="77">
        <v>59010376</v>
      </c>
      <c r="P10" s="74">
        <f t="shared" si="2"/>
        <v>-1.9659779832617911E-2</v>
      </c>
      <c r="Q10" s="67" t="s">
        <v>196</v>
      </c>
    </row>
    <row r="11" spans="1:17">
      <c r="A11" s="69" t="s">
        <v>151</v>
      </c>
      <c r="B11" s="77">
        <v>26297198</v>
      </c>
      <c r="C11" s="77">
        <v>1202028513</v>
      </c>
      <c r="D11" s="74">
        <f t="shared" si="3"/>
        <v>2.1877349593287059E-2</v>
      </c>
      <c r="F11" s="77">
        <v>5579337</v>
      </c>
      <c r="G11" s="77">
        <v>1148913505</v>
      </c>
      <c r="H11" s="74">
        <f t="shared" si="0"/>
        <v>4.8561854097101936E-3</v>
      </c>
      <c r="J11" s="77">
        <v>6163453</v>
      </c>
      <c r="K11" s="77">
        <v>965650364</v>
      </c>
      <c r="L11" s="75">
        <f t="shared" si="1"/>
        <v>6.3826962944115865E-3</v>
      </c>
      <c r="N11" s="77">
        <v>7760833</v>
      </c>
      <c r="O11" s="77">
        <v>752503195</v>
      </c>
      <c r="P11" s="75">
        <f t="shared" si="2"/>
        <v>1.0313355546616649E-2</v>
      </c>
      <c r="Q11" s="67" t="s">
        <v>196</v>
      </c>
    </row>
    <row r="12" spans="1:17">
      <c r="A12" s="69" t="s">
        <v>156</v>
      </c>
      <c r="B12" s="77">
        <v>238912</v>
      </c>
      <c r="C12" s="77">
        <v>101437433</v>
      </c>
      <c r="D12" s="74">
        <f t="shared" si="3"/>
        <v>2.3552646487022201E-3</v>
      </c>
      <c r="F12" s="77">
        <v>8611063</v>
      </c>
      <c r="G12" s="77">
        <v>107492275</v>
      </c>
      <c r="H12" s="74">
        <f t="shared" si="0"/>
        <v>8.0108668274068998E-2</v>
      </c>
      <c r="J12" s="77">
        <v>6844006</v>
      </c>
      <c r="K12" s="77">
        <v>94238918</v>
      </c>
      <c r="L12" s="75">
        <f t="shared" si="1"/>
        <v>7.262398746980521E-2</v>
      </c>
      <c r="N12" s="77">
        <v>6844006</v>
      </c>
      <c r="O12" s="77">
        <v>94238918</v>
      </c>
      <c r="P12" s="75">
        <f t="shared" si="2"/>
        <v>7.262398746980521E-2</v>
      </c>
      <c r="Q12" s="67" t="s">
        <v>196</v>
      </c>
    </row>
    <row r="13" spans="1:17">
      <c r="A13" s="69" t="s">
        <v>12</v>
      </c>
      <c r="B13" s="77">
        <v>-14553890</v>
      </c>
      <c r="C13" s="77">
        <v>66745944</v>
      </c>
      <c r="D13" s="74">
        <f t="shared" si="3"/>
        <v>-0.21804905478601067</v>
      </c>
      <c r="F13" s="77">
        <v>-5598709</v>
      </c>
      <c r="G13" s="77">
        <v>68868775</v>
      </c>
      <c r="H13" s="74">
        <f t="shared" si="0"/>
        <v>-8.129531852425137E-2</v>
      </c>
      <c r="J13" s="77">
        <v>-5082073</v>
      </c>
      <c r="K13" s="77">
        <v>70201638</v>
      </c>
      <c r="L13" s="75">
        <f t="shared" si="1"/>
        <v>-7.2392513120562801E-2</v>
      </c>
      <c r="N13" s="77">
        <v>-12163919</v>
      </c>
      <c r="O13" s="77">
        <v>63439573</v>
      </c>
      <c r="P13" s="75">
        <f t="shared" si="2"/>
        <v>-0.19174024074846785</v>
      </c>
    </row>
    <row r="14" spans="1:17">
      <c r="A14" s="69" t="s">
        <v>14</v>
      </c>
      <c r="B14" s="77">
        <v>5039110</v>
      </c>
      <c r="C14" s="77">
        <v>73436814</v>
      </c>
      <c r="D14" s="74">
        <f t="shared" si="3"/>
        <v>6.8618309067710923E-2</v>
      </c>
      <c r="F14" s="77">
        <v>-2133881</v>
      </c>
      <c r="G14" s="77">
        <v>70290662</v>
      </c>
      <c r="H14" s="74">
        <f t="shared" si="0"/>
        <v>-3.0357958500945689E-2</v>
      </c>
      <c r="J14" s="77">
        <v>-14194404</v>
      </c>
      <c r="K14" s="77">
        <v>60678766</v>
      </c>
      <c r="L14" s="75">
        <f t="shared" si="1"/>
        <v>-0.23392703800205825</v>
      </c>
      <c r="N14" s="77">
        <v>-5502854</v>
      </c>
      <c r="O14" s="77">
        <v>69034399</v>
      </c>
      <c r="P14" s="75">
        <f t="shared" si="2"/>
        <v>-7.9711768041900388E-2</v>
      </c>
    </row>
    <row r="15" spans="1:17">
      <c r="A15" s="69" t="s">
        <v>15</v>
      </c>
      <c r="B15" s="77">
        <v>833566</v>
      </c>
      <c r="C15" s="77">
        <v>29655630</v>
      </c>
      <c r="D15" s="74">
        <f t="shared" si="3"/>
        <v>2.8108187214367052E-2</v>
      </c>
      <c r="F15" s="77">
        <v>927415</v>
      </c>
      <c r="G15" s="77">
        <v>29969550</v>
      </c>
      <c r="H15" s="74">
        <f t="shared" si="0"/>
        <v>3.0945242754729384E-2</v>
      </c>
      <c r="J15" s="77">
        <v>-911617</v>
      </c>
      <c r="K15" s="77">
        <v>32385032</v>
      </c>
      <c r="L15" s="75">
        <f t="shared" si="1"/>
        <v>-2.8149331456581547E-2</v>
      </c>
      <c r="N15" s="77">
        <v>-720711</v>
      </c>
      <c r="O15" s="77">
        <v>31777247</v>
      </c>
      <c r="P15" s="75">
        <f t="shared" si="2"/>
        <v>-2.26800956042542E-2</v>
      </c>
    </row>
    <row r="16" spans="1:17">
      <c r="A16" s="92" t="s">
        <v>197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</row>
    <row r="17" spans="1:16">
      <c r="A17" s="70"/>
      <c r="B17" s="71"/>
      <c r="D17" s="72"/>
      <c r="H17" s="72"/>
      <c r="L17" s="72"/>
      <c r="P17" s="72"/>
    </row>
    <row r="18" spans="1:16">
      <c r="A18" s="70" t="s">
        <v>198</v>
      </c>
      <c r="B18" s="71"/>
      <c r="C18" s="76">
        <f>AVERAGE(D4,D6,D7,D8,D9,D10,D11,D12,D14,D15,H4,H5,H6,H8,H9,H10,H11,H12,H15,L3,L5,L6,L7,L8,L9,L10,L12,P3,P4,P5,P6,P7,P8,P9,P11,P12)</f>
        <v>2.7365316480333676E-2</v>
      </c>
      <c r="D18" s="72" t="s">
        <v>199</v>
      </c>
      <c r="H18" s="72"/>
      <c r="L18" s="72"/>
      <c r="P18" s="72"/>
    </row>
    <row r="19" spans="1:16">
      <c r="A19" s="70"/>
      <c r="B19" s="71"/>
      <c r="H19" s="72"/>
      <c r="L19" s="72"/>
      <c r="P19" s="72"/>
    </row>
    <row r="20" spans="1:16">
      <c r="A20" s="70"/>
      <c r="B20" s="71"/>
      <c r="H20" s="72"/>
      <c r="L20" s="72"/>
      <c r="P20" s="72"/>
    </row>
    <row r="21" spans="1:16">
      <c r="A21" s="70"/>
      <c r="H21" s="72"/>
      <c r="P21" s="72"/>
    </row>
    <row r="22" spans="1:16">
      <c r="A22" s="70"/>
      <c r="H22" s="72"/>
      <c r="P22" s="72"/>
    </row>
    <row r="23" spans="1:16">
      <c r="A23" s="70"/>
      <c r="H23" s="72"/>
      <c r="P23" s="72"/>
    </row>
    <row r="24" spans="1:16">
      <c r="A24" s="70"/>
      <c r="H24" s="72"/>
      <c r="P24" s="72"/>
    </row>
    <row r="25" spans="1:16">
      <c r="A25" s="70"/>
      <c r="H25" s="72"/>
      <c r="P25" s="72"/>
    </row>
    <row r="26" spans="1:16">
      <c r="A26" s="70"/>
      <c r="P26" s="72"/>
    </row>
    <row r="27" spans="1:16">
      <c r="A27" s="70"/>
      <c r="P27" s="72"/>
    </row>
    <row r="28" spans="1:16">
      <c r="A28" s="70"/>
      <c r="P28" s="72"/>
    </row>
    <row r="29" spans="1:16">
      <c r="A29" s="70"/>
      <c r="P29" s="72"/>
    </row>
    <row r="30" spans="1:16">
      <c r="A30" s="70"/>
      <c r="P30" s="72"/>
    </row>
    <row r="31" spans="1:16">
      <c r="A31" s="70"/>
      <c r="P31" s="72"/>
    </row>
    <row r="32" spans="1:16">
      <c r="A32" s="70"/>
      <c r="P32" s="72"/>
    </row>
    <row r="33" spans="1:16">
      <c r="A33" s="70"/>
      <c r="P33" s="72"/>
    </row>
    <row r="34" spans="1:16">
      <c r="A34" s="70"/>
      <c r="P34" s="72"/>
    </row>
    <row r="35" spans="1:16">
      <c r="A35" s="70"/>
      <c r="P35" s="72"/>
    </row>
    <row r="36" spans="1:16">
      <c r="A36" s="70"/>
      <c r="P36" s="72"/>
    </row>
    <row r="37" spans="1:16">
      <c r="A37" s="70"/>
    </row>
    <row r="38" spans="1:16">
      <c r="A38" s="70"/>
    </row>
    <row r="39" spans="1:16">
      <c r="A39" s="70"/>
    </row>
  </sheetData>
  <mergeCells count="6">
    <mergeCell ref="B1:P1"/>
    <mergeCell ref="A16:P16"/>
    <mergeCell ref="B2:D2"/>
    <mergeCell ref="F2:H2"/>
    <mergeCell ref="J2:L2"/>
    <mergeCell ref="N2:P2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Laurentiu Calota</dc:creator>
  <cp:keywords/>
  <dc:description/>
  <cp:lastModifiedBy>Anisoara Ionela Vlaicu</cp:lastModifiedBy>
  <cp:revision/>
  <dcterms:created xsi:type="dcterms:W3CDTF">2021-01-14T08:26:42Z</dcterms:created>
  <dcterms:modified xsi:type="dcterms:W3CDTF">2022-02-16T14:24:49Z</dcterms:modified>
  <cp:category/>
  <cp:contentStatus/>
</cp:coreProperties>
</file>